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codeName="{4D1C537B-E38A-612A-F078-A93A15B4B7F4}"/>
  <workbookPr codeName="DieseArbeitsmappe" defaultThemeVersion="166925"/>
  <workbookProtection workbookAlgorithmName="SHA-512" workbookHashValue="8NAbq7xjri5MygHViFUVpGJfhbW1iFcmppOaDTW/5pb5n55BVwi2oHvnh8c+hAjKEuQK7eP86JptdUBggFwbYw==" workbookSpinCount="100000" workbookSaltValue="cuTY/BRL/6+toP53q1iaeg==" lockStructure="1"/>
  <bookViews>
    <workbookView xWindow="28680" yWindow="65416" windowWidth="20730" windowHeight="11160" activeTab="0"/>
  </bookViews>
  <sheets>
    <sheet name="ISO 1999" sheetId="1" r:id="rId1"/>
    <sheet name="Erläuterungen zur ISO 1999" sheetId="4" r:id="rId2"/>
    <sheet name="H (alterbegleitend)" sheetId="2" state="hidden" r:id="rId3"/>
    <sheet name="N (durch Lärm)" sheetId="3" state="hidden" r:id="rId4"/>
  </sheets>
  <definedNames>
    <definedName name="MF">'H (alterbegleitend)'!$H$26:$I$26</definedName>
    <definedName name="mf_en">'ISO 1999'!$N$13:$N$14</definedName>
    <definedName name="Perzentil">'H (alterbegleitend)'!$A$39:$A$57</definedName>
  </definedNames>
  <calcPr calcId="191029"/>
  <extLst/>
</workbook>
</file>

<file path=xl/sharedStrings.xml><?xml version="1.0" encoding="utf-8"?>
<sst xmlns="http://schemas.openxmlformats.org/spreadsheetml/2006/main" count="73" uniqueCount="60">
  <si>
    <t>altersbegleitende Hörschwellenverschiebung [dB]:</t>
  </si>
  <si>
    <t>H=</t>
  </si>
  <si>
    <t>H 0,50</t>
  </si>
  <si>
    <t>Frequenz [Hz]</t>
  </si>
  <si>
    <t>männlich</t>
  </si>
  <si>
    <t>weiblich</t>
  </si>
  <si>
    <t>a</t>
  </si>
  <si>
    <t>H(Perzentil)</t>
  </si>
  <si>
    <t>bu</t>
  </si>
  <si>
    <t>bl</t>
  </si>
  <si>
    <t>k</t>
  </si>
  <si>
    <t>Q (Quantil)</t>
  </si>
  <si>
    <t>k=</t>
  </si>
  <si>
    <t>H(Q&lt;50)</t>
  </si>
  <si>
    <t>H (Q=0,5)</t>
  </si>
  <si>
    <t>H(Q&gt;50)</t>
  </si>
  <si>
    <t>N=</t>
  </si>
  <si>
    <t>u</t>
  </si>
  <si>
    <t>v</t>
  </si>
  <si>
    <t>L0</t>
  </si>
  <si>
    <t>N(0,50; J&lt;10)</t>
  </si>
  <si>
    <t>N(0,50; J&gt;=10)</t>
  </si>
  <si>
    <t>N(Q&lt;0,5)</t>
  </si>
  <si>
    <t>N(Q=0,5)</t>
  </si>
  <si>
    <t>N(Q&gt;0,5)</t>
  </si>
  <si>
    <t>Xu</t>
  </si>
  <si>
    <t>Yu</t>
  </si>
  <si>
    <t>Xl</t>
  </si>
  <si>
    <t>Yl</t>
  </si>
  <si>
    <t>du</t>
  </si>
  <si>
    <t>dl</t>
  </si>
  <si>
    <t>N(0,5)</t>
  </si>
  <si>
    <t>N(Q)</t>
  </si>
  <si>
    <t>N (lärmbedingt)</t>
  </si>
  <si>
    <t>75-100 dB(A)</t>
  </si>
  <si>
    <t>[dB]</t>
  </si>
  <si>
    <t>[Hz]</t>
  </si>
  <si>
    <r>
      <t>L</t>
    </r>
    <r>
      <rPr>
        <b/>
        <vertAlign val="subscript"/>
        <sz val="12"/>
        <color indexed="16"/>
        <rFont val="Arial"/>
        <family val="2"/>
      </rPr>
      <t>EX,8h</t>
    </r>
  </si>
  <si>
    <t>© IFA 2022</t>
  </si>
  <si>
    <t>sex</t>
  </si>
  <si>
    <t>age</t>
  </si>
  <si>
    <t>fractile</t>
  </si>
  <si>
    <t>input</t>
  </si>
  <si>
    <t>male</t>
  </si>
  <si>
    <t>female</t>
  </si>
  <si>
    <t>input range</t>
  </si>
  <si>
    <t>status</t>
  </si>
  <si>
    <t>◄ select</t>
  </si>
  <si>
    <t>19-60 years</t>
  </si>
  <si>
    <t>1 - 40 years</t>
  </si>
  <si>
    <t>H' (age and noise)</t>
  </si>
  <si>
    <t>H (associated with age)</t>
  </si>
  <si>
    <t>ISO 1999 provides an algebraic model for estimating the hearing impairment of populations due to threshold shift associated with age or in addition due to noise exposure of that populations when uniformly exposed.</t>
  </si>
  <si>
    <t>For the calculation the following input is used: i) the A-weighted noise exposure level, ii) the expousre time in years, iii) the age in years and iv) the sex.</t>
  </si>
  <si>
    <t>The estimations of the model are limited to populations without any hearing impairment due to non-job related exposure.</t>
  </si>
  <si>
    <t>The calculation results in hearing threshold shifts for frequencies 0.5; 1; 2; 3; 4; 6 kHz and for fractiles 0.05 to 0.95. The fractile 0.05 means for example, that 5 % of the noise exposed individuals are expected to show a hearing threshold shift, which is equal to or larger than the value read off at the y-axis of the diagram at 0.05 fractile.</t>
  </si>
  <si>
    <t>The PTS (permanent threshold shift) is composed of two parts: i) one part associated with age (that part complies exactly with curve "75 dB(A)"), which is also observed without noise exposure, and ii) a noise -induced part, which is responsible for the deviation from the "75 dB(A)"-curve towards higher PTS.</t>
  </si>
  <si>
    <t>exposure duration</t>
  </si>
  <si>
    <t>frequency</t>
  </si>
  <si>
    <t>Calculation of "hearing threshold level of a polulation associated with age only" (H) and of "hearing threshold level of a noise-exposed population" (H') according to ISO 1999:2013, data base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</si>
</sst>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Arial"/>
      <family val="2"/>
    </font>
    <font>
      <sz val="8"/>
      <name val="Arial"/>
      <family val="2"/>
    </font>
    <font>
      <b/>
      <sz val="12"/>
      <name val="Arial"/>
      <family val="2"/>
    </font>
    <font>
      <b/>
      <sz val="10"/>
      <name val="Arial"/>
      <family val="2"/>
    </font>
    <font>
      <b/>
      <sz val="14"/>
      <name val="Arial"/>
      <family val="2"/>
    </font>
    <font>
      <sz val="10"/>
      <color indexed="9"/>
      <name val="Arial"/>
      <family val="2"/>
    </font>
    <font>
      <sz val="10"/>
      <color indexed="43"/>
      <name val="Arial"/>
      <family val="2"/>
    </font>
    <font>
      <sz val="10"/>
      <color indexed="14"/>
      <name val="Arial"/>
      <family val="2"/>
    </font>
    <font>
      <b/>
      <sz val="14"/>
      <color indexed="16"/>
      <name val="Arial"/>
      <family val="2"/>
    </font>
    <font>
      <sz val="10"/>
      <color indexed="16"/>
      <name val="Arial"/>
      <family val="2"/>
    </font>
    <font>
      <b/>
      <sz val="12"/>
      <color indexed="16"/>
      <name val="Arial"/>
      <family val="2"/>
    </font>
    <font>
      <b/>
      <vertAlign val="subscript"/>
      <sz val="12"/>
      <color indexed="16"/>
      <name val="Arial"/>
      <family val="2"/>
    </font>
    <font>
      <b/>
      <sz val="10"/>
      <color indexed="16"/>
      <name val="Arial"/>
      <family val="2"/>
    </font>
    <font>
      <sz val="10"/>
      <color theme="0"/>
      <name val="Arial"/>
      <family val="2"/>
    </font>
    <font>
      <sz val="10"/>
      <color theme="0"/>
      <name val="Perzentil"/>
      <family val="2"/>
    </font>
    <font>
      <b/>
      <sz val="10"/>
      <color theme="8" tint="0.7999799847602844"/>
      <name val="Arial"/>
      <family val="2"/>
    </font>
    <font>
      <sz val="10"/>
      <color rgb="FF000000"/>
      <name val="Arial"/>
      <family val="2"/>
    </font>
    <font>
      <sz val="10.5"/>
      <color rgb="FF000000"/>
      <name val="Arial"/>
      <family val="2"/>
    </font>
    <font>
      <sz val="8.85"/>
      <color rgb="FF000000"/>
      <name val="Arial"/>
      <family val="2"/>
    </font>
  </fonts>
  <fills count="6">
    <fill>
      <patternFill/>
    </fill>
    <fill>
      <patternFill patternType="gray125"/>
    </fill>
    <fill>
      <patternFill patternType="solid">
        <fgColor indexed="22"/>
        <bgColor indexed="64"/>
      </patternFill>
    </fill>
    <fill>
      <patternFill patternType="solid">
        <fgColor indexed="14"/>
        <bgColor indexed="64"/>
      </patternFill>
    </fill>
    <fill>
      <patternFill patternType="solid">
        <fgColor indexed="9"/>
        <bgColor indexed="64"/>
      </patternFill>
    </fill>
    <fill>
      <patternFill patternType="solid">
        <fgColor theme="8" tint="0.7999799847602844"/>
        <bgColor indexed="64"/>
      </patternFill>
    </fill>
  </fills>
  <borders count="25">
    <border>
      <left/>
      <right/>
      <top/>
      <bottom/>
      <diagonal/>
    </border>
    <border>
      <left style="medium">
        <color indexed="16"/>
      </left>
      <right style="thin">
        <color indexed="16"/>
      </right>
      <top style="medium">
        <color indexed="16"/>
      </top>
      <bottom style="thin">
        <color indexed="16"/>
      </bottom>
    </border>
    <border>
      <left style="thin">
        <color indexed="16"/>
      </left>
      <right style="thin">
        <color indexed="16"/>
      </right>
      <top style="medium">
        <color indexed="16"/>
      </top>
      <bottom style="thin">
        <color indexed="16"/>
      </bottom>
    </border>
    <border>
      <left style="medium">
        <color indexed="16"/>
      </left>
      <right style="thin">
        <color indexed="16"/>
      </right>
      <top style="thin">
        <color indexed="16"/>
      </top>
      <bottom style="thin">
        <color indexed="16"/>
      </bottom>
    </border>
    <border>
      <left style="thin">
        <color indexed="16"/>
      </left>
      <right style="thin">
        <color indexed="16"/>
      </right>
      <top style="thin">
        <color indexed="16"/>
      </top>
      <bottom style="thin">
        <color indexed="16"/>
      </bottom>
    </border>
    <border>
      <left style="medium">
        <color indexed="16"/>
      </left>
      <right style="thin">
        <color indexed="16"/>
      </right>
      <top style="thin">
        <color indexed="16"/>
      </top>
      <bottom style="medium">
        <color indexed="16"/>
      </bottom>
    </border>
    <border>
      <left style="thin">
        <color indexed="16"/>
      </left>
      <right style="thin">
        <color indexed="16"/>
      </right>
      <top style="thin">
        <color indexed="16"/>
      </top>
      <bottom style="medium">
        <color indexed="16"/>
      </bottom>
    </border>
    <border>
      <left style="thin">
        <color indexed="16"/>
      </left>
      <right style="medium">
        <color indexed="16"/>
      </right>
      <top style="medium">
        <color indexed="16"/>
      </top>
      <bottom style="thin">
        <color indexed="16"/>
      </bottom>
    </border>
    <border>
      <left style="thin">
        <color indexed="16"/>
      </left>
      <right style="medium">
        <color indexed="16"/>
      </right>
      <top style="thin">
        <color indexed="16"/>
      </top>
      <bottom style="thin">
        <color indexed="16"/>
      </bottom>
    </border>
    <border>
      <left style="thin">
        <color indexed="16"/>
      </left>
      <right style="medium">
        <color indexed="16"/>
      </right>
      <top style="thin">
        <color indexed="16"/>
      </top>
      <bottom style="medium">
        <color indexed="16"/>
      </bottom>
    </border>
    <border>
      <left style="thin">
        <color indexed="16"/>
      </left>
      <right style="thin">
        <color indexed="16"/>
      </right>
      <top/>
      <botto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color indexed="16"/>
      </left>
      <right style="thin">
        <color indexed="16"/>
      </right>
      <top/>
      <bottom style="thin">
        <color indexed="16"/>
      </bottom>
    </border>
    <border>
      <left style="thin">
        <color indexed="16"/>
      </left>
      <right style="thin">
        <color indexed="16"/>
      </right>
      <top style="thin">
        <color indexed="16"/>
      </top>
      <bottom/>
    </border>
    <border>
      <left style="thin">
        <color indexed="16"/>
      </left>
      <right/>
      <top style="thin">
        <color indexed="16"/>
      </top>
      <bottom style="thin">
        <color indexed="16"/>
      </bottom>
    </border>
    <border>
      <left/>
      <right/>
      <top style="thin">
        <color indexed="16"/>
      </top>
      <bottom style="thin">
        <color indexed="16"/>
      </bottom>
    </border>
    <border>
      <left/>
      <right style="thin">
        <color indexed="16"/>
      </right>
      <top style="thin">
        <color indexed="16"/>
      </top>
      <bottom style="thin">
        <color indexed="16"/>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
    <xf numFmtId="0" fontId="0" fillId="0" borderId="0" xfId="0"/>
    <xf numFmtId="0" fontId="0" fillId="2" borderId="0" xfId="0" applyFill="1"/>
    <xf numFmtId="0" fontId="0" fillId="2" borderId="0" xfId="0" applyFill="1" applyProtection="1">
      <protection hidden="1"/>
    </xf>
    <xf numFmtId="0" fontId="5" fillId="2" borderId="0" xfId="0" applyFont="1" applyFill="1" applyProtection="1">
      <protection hidden="1"/>
    </xf>
    <xf numFmtId="0" fontId="7" fillId="3" borderId="0" xfId="0" applyFont="1" applyFill="1"/>
    <xf numFmtId="0" fontId="0" fillId="3" borderId="0" xfId="0" applyFill="1" applyBorder="1"/>
    <xf numFmtId="0" fontId="0" fillId="3" borderId="0" xfId="0" applyNumberFormat="1" applyFill="1" applyBorder="1"/>
    <xf numFmtId="0" fontId="4" fillId="3" borderId="0" xfId="0" applyFont="1" applyFill="1" applyAlignment="1">
      <alignment horizontal="center" wrapText="1"/>
    </xf>
    <xf numFmtId="0" fontId="0" fillId="3" borderId="0" xfId="0" applyFill="1" applyBorder="1" applyAlignment="1">
      <alignment horizontal="center" wrapText="1"/>
    </xf>
    <xf numFmtId="0" fontId="0" fillId="3" borderId="0" xfId="0" applyFill="1" applyAlignment="1">
      <alignment horizontal="center" wrapText="1"/>
    </xf>
    <xf numFmtId="0" fontId="0" fillId="3" borderId="0" xfId="0" applyFill="1"/>
    <xf numFmtId="0" fontId="2" fillId="3" borderId="0" xfId="0" applyFont="1" applyFill="1"/>
    <xf numFmtId="0" fontId="0" fillId="3" borderId="0" xfId="0" applyFont="1" applyFill="1"/>
    <xf numFmtId="0" fontId="3" fillId="3" borderId="0" xfId="0" applyFont="1" applyFill="1"/>
    <xf numFmtId="0" fontId="6" fillId="3" borderId="0" xfId="0" applyFont="1" applyFill="1" applyBorder="1"/>
    <xf numFmtId="0" fontId="10" fillId="3" borderId="1" xfId="0" applyFont="1" applyFill="1" applyBorder="1" applyAlignment="1">
      <alignment horizontal="center"/>
    </xf>
    <xf numFmtId="0" fontId="10" fillId="3" borderId="2" xfId="0" applyFont="1" applyFill="1" applyBorder="1" applyAlignment="1">
      <alignment horizontal="center"/>
    </xf>
    <xf numFmtId="0" fontId="10" fillId="3" borderId="2" xfId="0" applyFont="1" applyFill="1" applyBorder="1" applyAlignment="1" applyProtection="1">
      <alignment horizontal="center"/>
      <protection hidden="1"/>
    </xf>
    <xf numFmtId="0" fontId="10" fillId="3" borderId="3" xfId="0" applyFont="1" applyFill="1" applyBorder="1" applyAlignment="1">
      <alignment horizontal="center"/>
    </xf>
    <xf numFmtId="0" fontId="10" fillId="3" borderId="4" xfId="0" applyFont="1" applyFill="1" applyBorder="1" applyAlignment="1" applyProtection="1">
      <alignment horizontal="center"/>
      <protection hidden="1"/>
    </xf>
    <xf numFmtId="0" fontId="10" fillId="3" borderId="5" xfId="0" applyFont="1" applyFill="1" applyBorder="1" applyAlignment="1">
      <alignment horizontal="center"/>
    </xf>
    <xf numFmtId="0" fontId="10" fillId="3" borderId="6" xfId="0" applyFont="1" applyFill="1" applyBorder="1" applyAlignment="1" applyProtection="1">
      <alignment horizontal="center"/>
      <protection hidden="1"/>
    </xf>
    <xf numFmtId="0" fontId="10" fillId="3" borderId="7" xfId="0" applyFont="1" applyFill="1" applyBorder="1" applyAlignment="1" applyProtection="1">
      <alignment horizontal="center"/>
      <protection hidden="1"/>
    </xf>
    <xf numFmtId="0" fontId="10" fillId="3" borderId="8" xfId="0" applyFont="1" applyFill="1" applyBorder="1" applyAlignment="1" applyProtection="1">
      <alignment horizontal="center"/>
      <protection hidden="1"/>
    </xf>
    <xf numFmtId="0" fontId="10" fillId="3" borderId="9" xfId="0" applyFont="1" applyFill="1" applyBorder="1" applyAlignment="1" applyProtection="1">
      <alignment horizontal="center"/>
      <protection hidden="1"/>
    </xf>
    <xf numFmtId="0" fontId="12" fillId="3" borderId="1" xfId="0" applyFont="1" applyFill="1" applyBorder="1" applyAlignment="1" applyProtection="1">
      <alignment horizontal="center"/>
      <protection hidden="1"/>
    </xf>
    <xf numFmtId="0" fontId="12" fillId="3" borderId="2" xfId="0" applyFont="1" applyFill="1" applyBorder="1" applyAlignment="1" applyProtection="1">
      <alignment horizontal="center"/>
      <protection hidden="1"/>
    </xf>
    <xf numFmtId="0" fontId="12" fillId="3" borderId="7" xfId="0" applyFont="1" applyFill="1" applyBorder="1" applyAlignment="1" applyProtection="1">
      <alignment horizontal="center"/>
      <protection hidden="1"/>
    </xf>
    <xf numFmtId="0" fontId="12" fillId="3" borderId="3" xfId="0" applyFont="1" applyFill="1" applyBorder="1" applyAlignment="1" applyProtection="1">
      <alignment horizontal="center"/>
      <protection hidden="1"/>
    </xf>
    <xf numFmtId="0" fontId="12" fillId="3" borderId="4" xfId="0" applyFont="1" applyFill="1" applyBorder="1" applyAlignment="1" applyProtection="1">
      <alignment horizontal="center"/>
      <protection hidden="1"/>
    </xf>
    <xf numFmtId="0" fontId="12" fillId="3" borderId="8" xfId="0" applyFont="1" applyFill="1" applyBorder="1" applyAlignment="1" applyProtection="1">
      <alignment horizontal="center"/>
      <protection hidden="1"/>
    </xf>
    <xf numFmtId="1" fontId="12" fillId="3" borderId="4" xfId="0" applyNumberFormat="1" applyFont="1" applyFill="1" applyBorder="1" applyAlignment="1" applyProtection="1">
      <alignment horizontal="center"/>
      <protection hidden="1"/>
    </xf>
    <xf numFmtId="1" fontId="12" fillId="3" borderId="8" xfId="0" applyNumberFormat="1" applyFont="1" applyFill="1" applyBorder="1" applyAlignment="1" applyProtection="1">
      <alignment horizontal="center"/>
      <protection hidden="1"/>
    </xf>
    <xf numFmtId="0" fontId="12" fillId="3" borderId="5" xfId="0" applyFont="1" applyFill="1" applyBorder="1" applyAlignment="1" applyProtection="1">
      <alignment horizontal="center"/>
      <protection hidden="1"/>
    </xf>
    <xf numFmtId="1" fontId="12" fillId="3" borderId="6" xfId="0" applyNumberFormat="1" applyFont="1" applyFill="1" applyBorder="1" applyAlignment="1" applyProtection="1">
      <alignment horizontal="center"/>
      <protection hidden="1"/>
    </xf>
    <xf numFmtId="1" fontId="12" fillId="3" borderId="9" xfId="0" applyNumberFormat="1" applyFont="1" applyFill="1" applyBorder="1" applyAlignment="1" applyProtection="1">
      <alignment horizontal="center"/>
      <protection hidden="1"/>
    </xf>
    <xf numFmtId="0" fontId="8" fillId="3" borderId="10" xfId="0" applyNumberFormat="1" applyFont="1" applyFill="1" applyBorder="1" applyAlignment="1">
      <alignment wrapText="1"/>
    </xf>
    <xf numFmtId="0" fontId="10" fillId="4" borderId="4"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49" fontId="10" fillId="4" borderId="4" xfId="0" applyNumberFormat="1" applyFont="1" applyFill="1" applyBorder="1" applyAlignment="1" applyProtection="1">
      <alignment horizontal="center"/>
      <protection locked="0"/>
    </xf>
    <xf numFmtId="0" fontId="9" fillId="3" borderId="0" xfId="0" applyFont="1" applyFill="1"/>
    <xf numFmtId="0" fontId="0" fillId="0" borderId="0" xfId="0" applyFont="1" applyFill="1"/>
    <xf numFmtId="0" fontId="13" fillId="4" borderId="11" xfId="0" applyFont="1" applyFill="1" applyBorder="1" applyProtection="1">
      <protection hidden="1"/>
    </xf>
    <xf numFmtId="0" fontId="13" fillId="4" borderId="12" xfId="0" applyFont="1" applyFill="1" applyBorder="1" applyProtection="1">
      <protection hidden="1"/>
    </xf>
    <xf numFmtId="0" fontId="13" fillId="4" borderId="13" xfId="0" applyFont="1" applyFill="1" applyBorder="1" applyProtection="1">
      <protection hidden="1"/>
    </xf>
    <xf numFmtId="0" fontId="13" fillId="4" borderId="14" xfId="0" applyFont="1" applyFill="1" applyBorder="1" applyProtection="1">
      <protection hidden="1"/>
    </xf>
    <xf numFmtId="0" fontId="13" fillId="4" borderId="15" xfId="0" applyFont="1" applyFill="1" applyBorder="1" applyProtection="1">
      <protection hidden="1"/>
    </xf>
    <xf numFmtId="0" fontId="13" fillId="4" borderId="16" xfId="0" applyFont="1" applyFill="1" applyBorder="1" applyProtection="1">
      <protection hidden="1"/>
    </xf>
    <xf numFmtId="0" fontId="13" fillId="0" borderId="15" xfId="0" applyFont="1" applyFill="1" applyBorder="1" applyProtection="1">
      <protection hidden="1"/>
    </xf>
    <xf numFmtId="0" fontId="13" fillId="4" borderId="17" xfId="0" applyFont="1" applyFill="1" applyBorder="1" applyProtection="1">
      <protection hidden="1"/>
    </xf>
    <xf numFmtId="0" fontId="13" fillId="4" borderId="18" xfId="0" applyFont="1" applyFill="1" applyBorder="1" applyProtection="1">
      <protection hidden="1"/>
    </xf>
    <xf numFmtId="0" fontId="13" fillId="4" borderId="19" xfId="0" applyFont="1" applyFill="1" applyBorder="1" applyProtection="1">
      <protection hidden="1"/>
    </xf>
    <xf numFmtId="0" fontId="14" fillId="4" borderId="14" xfId="0" applyFont="1" applyFill="1" applyBorder="1" applyProtection="1">
      <protection hidden="1"/>
    </xf>
    <xf numFmtId="0" fontId="14" fillId="4" borderId="17" xfId="0" applyFont="1" applyFill="1" applyBorder="1" applyProtection="1">
      <protection hidden="1"/>
    </xf>
    <xf numFmtId="0" fontId="8" fillId="3" borderId="20" xfId="0" applyNumberFormat="1" applyFont="1" applyFill="1" applyBorder="1" applyAlignment="1">
      <alignment vertical="top" wrapText="1"/>
    </xf>
    <xf numFmtId="0" fontId="8" fillId="3" borderId="10" xfId="0" applyNumberFormat="1" applyFont="1" applyFill="1" applyBorder="1" applyAlignment="1">
      <alignment wrapText="1"/>
    </xf>
    <xf numFmtId="0" fontId="6" fillId="5" borderId="0" xfId="0" applyFont="1" applyFill="1" applyBorder="1"/>
    <xf numFmtId="0" fontId="0" fillId="5" borderId="0" xfId="0" applyFill="1"/>
    <xf numFmtId="0" fontId="3" fillId="5" borderId="0" xfId="0" applyFont="1" applyFill="1"/>
    <xf numFmtId="1" fontId="15" fillId="3" borderId="0" xfId="0" applyNumberFormat="1" applyFont="1" applyFill="1" applyBorder="1" applyAlignment="1" applyProtection="1">
      <alignment horizontal="center"/>
      <protection hidden="1"/>
    </xf>
    <xf numFmtId="1" fontId="15" fillId="5" borderId="0" xfId="0" applyNumberFormat="1" applyFont="1" applyFill="1" applyBorder="1" applyAlignment="1" applyProtection="1">
      <alignment horizontal="center"/>
      <protection hidden="1"/>
    </xf>
    <xf numFmtId="0" fontId="9" fillId="3" borderId="0" xfId="0" applyFont="1" applyFill="1"/>
    <xf numFmtId="1" fontId="15" fillId="3" borderId="4" xfId="0" applyNumberFormat="1" applyFont="1" applyFill="1" applyBorder="1" applyAlignment="1" applyProtection="1">
      <alignment horizontal="center"/>
      <protection hidden="1"/>
    </xf>
    <xf numFmtId="0" fontId="13" fillId="3" borderId="0" xfId="0" applyFont="1" applyFill="1"/>
    <xf numFmtId="0" fontId="8" fillId="3" borderId="21" xfId="0" applyFont="1" applyFill="1" applyBorder="1" applyAlignment="1">
      <alignment wrapText="1"/>
    </xf>
    <xf numFmtId="0" fontId="8" fillId="3" borderId="10" xfId="0" applyFont="1" applyFill="1" applyBorder="1" applyAlignment="1">
      <alignment wrapText="1"/>
    </xf>
    <xf numFmtId="0" fontId="8" fillId="3" borderId="22" xfId="0" applyFont="1" applyFill="1" applyBorder="1" applyAlignment="1">
      <alignment horizontal="center" wrapText="1"/>
    </xf>
    <xf numFmtId="0" fontId="9" fillId="3" borderId="23" xfId="0" applyFont="1" applyFill="1" applyBorder="1" applyAlignment="1">
      <alignment horizontal="center" wrapText="1"/>
    </xf>
    <xf numFmtId="0" fontId="9" fillId="3" borderId="24"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dxfs count="1">
    <dxf>
      <font>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EEF8"/>
      <rgbColor rgb="0000FFFF"/>
      <rgbColor rgb="00004994"/>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25"/>
          <c:y val="0.076"/>
          <c:w val="0.57125"/>
          <c:h val="0.724"/>
        </c:manualLayout>
      </c:layout>
      <c:scatterChart>
        <c:scatterStyle val="lineMarker"/>
        <c:varyColors val="0"/>
        <c:ser>
          <c:idx val="0"/>
          <c:order val="0"/>
          <c:tx>
            <c:strRef>
              <c:f>'ISO 1999'!$E$28</c:f>
              <c:strCache>
                <c:ptCount val="1"/>
                <c:pt idx="0">
                  <c:v>H (associated with age)</c:v>
                </c:pt>
              </c:strCache>
            </c:strRef>
          </c:tx>
          <c:spPr>
            <a:ln w="381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10"/>
            <c:spPr>
              <a:noFill/>
              <a:ln>
                <a:solidFill>
                  <a:srgbClr val="0000FF"/>
                </a:solidFill>
                <a:prstDash val="solid"/>
              </a:ln>
            </c:spPr>
          </c:marker>
          <c:dLbls>
            <c:numFmt formatCode="General" sourceLinked="1"/>
            <c:showLegendKey val="0"/>
            <c:showVal val="0"/>
            <c:showBubbleSize val="0"/>
            <c:showCatName val="0"/>
            <c:showSerName val="0"/>
            <c:showPercent val="0"/>
          </c:dLbls>
          <c:xVal>
            <c:numRef>
              <c:f>'ISO 1999'!$C$30:$C$39</c:f>
              <c:numCache/>
            </c:numRef>
          </c:xVal>
          <c:yVal>
            <c:numRef>
              <c:f>'ISO 1999'!$E$30:$E$39</c:f>
              <c:numCache/>
            </c:numRef>
          </c:yVal>
          <c:smooth val="0"/>
        </c:ser>
        <c:ser>
          <c:idx val="1"/>
          <c:order val="1"/>
          <c:tx>
            <c:strRef>
              <c:f>'ISO 1999'!$D$28</c:f>
              <c:strCache>
                <c:ptCount val="1"/>
                <c:pt idx="0">
                  <c:v>H' (age and noise)</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prstDash val="solid"/>
              </a:ln>
            </c:spPr>
          </c:marker>
          <c:dPt>
            <c:idx val="0"/>
            <c:spPr>
              <a:ln w="38100">
                <a:solidFill>
                  <a:srgbClr val="FF0000"/>
                </a:solidFill>
                <a:prstDash val="solid"/>
              </a:ln>
            </c:spPr>
            <c:marker>
              <c:size val="10"/>
              <c:spPr>
                <a:noFill/>
                <a:ln>
                  <a:solidFill>
                    <a:srgbClr val="FF0000"/>
                  </a:solidFill>
                  <a:prstDash val="solid"/>
                </a:ln>
              </c:spPr>
            </c:marker>
          </c:dPt>
          <c:dPt>
            <c:idx val="1"/>
            <c:spPr>
              <a:ln w="38100">
                <a:solidFill>
                  <a:srgbClr val="FF0000"/>
                </a:solidFill>
                <a:prstDash val="solid"/>
              </a:ln>
            </c:spPr>
            <c:marker>
              <c:size val="10"/>
              <c:spPr>
                <a:noFill/>
                <a:ln>
                  <a:solidFill>
                    <a:srgbClr val="FF0000"/>
                  </a:solidFill>
                  <a:prstDash val="solid"/>
                </a:ln>
              </c:spPr>
            </c:marker>
          </c:dPt>
          <c:dPt>
            <c:idx val="2"/>
            <c:spPr>
              <a:ln w="38100">
                <a:solidFill>
                  <a:srgbClr val="FF0000"/>
                </a:solidFill>
                <a:prstDash val="solid"/>
              </a:ln>
            </c:spPr>
            <c:marker>
              <c:size val="10"/>
              <c:spPr>
                <a:noFill/>
                <a:ln>
                  <a:solidFill>
                    <a:srgbClr val="FF0000"/>
                  </a:solidFill>
                  <a:prstDash val="solid"/>
                </a:ln>
              </c:spPr>
            </c:marker>
          </c:dPt>
          <c:dPt>
            <c:idx val="3"/>
            <c:spPr>
              <a:ln w="38100">
                <a:solidFill>
                  <a:srgbClr val="FF0000"/>
                </a:solidFill>
                <a:prstDash val="solid"/>
              </a:ln>
            </c:spPr>
            <c:marker>
              <c:size val="10"/>
              <c:spPr>
                <a:noFill/>
                <a:ln>
                  <a:solidFill>
                    <a:srgbClr val="FF0000"/>
                  </a:solidFill>
                  <a:prstDash val="solid"/>
                </a:ln>
              </c:spPr>
            </c:marker>
          </c:dPt>
          <c:dPt>
            <c:idx val="4"/>
            <c:spPr>
              <a:ln w="38100">
                <a:solidFill>
                  <a:srgbClr val="FF0000"/>
                </a:solidFill>
                <a:prstDash val="solid"/>
              </a:ln>
            </c:spPr>
            <c:marker>
              <c:symbol val="none"/>
            </c:marker>
          </c:dPt>
          <c:dPt>
            <c:idx val="5"/>
            <c:spPr>
              <a:ln w="38100">
                <a:solidFill>
                  <a:srgbClr val="FF0000"/>
                </a:solidFill>
                <a:prstDash val="solid"/>
              </a:ln>
            </c:spPr>
            <c:marker>
              <c:size val="10"/>
              <c:spPr>
                <a:noFill/>
                <a:ln>
                  <a:solidFill>
                    <a:srgbClr val="FF0000"/>
                  </a:solidFill>
                  <a:prstDash val="solid"/>
                </a:ln>
              </c:spPr>
            </c:marker>
          </c:dPt>
          <c:dPt>
            <c:idx val="6"/>
            <c:spPr>
              <a:ln w="38100">
                <a:solidFill>
                  <a:srgbClr val="FF0000"/>
                </a:solidFill>
                <a:prstDash val="solid"/>
              </a:ln>
            </c:spPr>
            <c:marker>
              <c:size val="10"/>
              <c:spPr>
                <a:noFill/>
                <a:ln>
                  <a:solidFill>
                    <a:srgbClr val="FF0000"/>
                  </a:solidFill>
                  <a:prstDash val="solid"/>
                </a:ln>
              </c:spPr>
            </c:marker>
          </c:dPt>
          <c:dPt>
            <c:idx val="7"/>
            <c:spPr>
              <a:ln w="38100">
                <a:solidFill>
                  <a:srgbClr val="FF0000"/>
                </a:solidFill>
                <a:prstDash val="solid"/>
              </a:ln>
            </c:spPr>
            <c:marker>
              <c:size val="10"/>
              <c:spPr>
                <a:noFill/>
                <a:ln>
                  <a:solidFill>
                    <a:srgbClr val="FF0000"/>
                  </a:solidFill>
                  <a:prstDash val="solid"/>
                </a:ln>
              </c:spPr>
            </c:marker>
          </c:dPt>
          <c:dPt>
            <c:idx val="8"/>
            <c:spPr>
              <a:ln w="38100">
                <a:solidFill>
                  <a:srgbClr val="FF0000"/>
                </a:solidFill>
                <a:prstDash val="solid"/>
              </a:ln>
            </c:spPr>
            <c:marker>
              <c:size val="10"/>
              <c:spPr>
                <a:noFill/>
                <a:ln>
                  <a:solidFill>
                    <a:srgbClr val="FF0000"/>
                  </a:solidFill>
                  <a:prstDash val="solid"/>
                </a:ln>
              </c:spPr>
            </c:marker>
          </c:dPt>
          <c:dPt>
            <c:idx val="9"/>
            <c:spPr>
              <a:ln w="38100">
                <a:solidFill>
                  <a:srgbClr val="FF0000"/>
                </a:solidFill>
                <a:prstDash val="solid"/>
              </a:ln>
            </c:spPr>
            <c:marker>
              <c:size val="10"/>
              <c:spPr>
                <a:noFill/>
                <a:ln>
                  <a:solidFill>
                    <a:srgbClr val="FF0000"/>
                  </a:solidFill>
                  <a:prstDash val="solid"/>
                </a:ln>
              </c:spPr>
            </c:marker>
          </c:dPt>
          <c:dLbls>
            <c:numFmt formatCode="General" sourceLinked="1"/>
            <c:showLegendKey val="0"/>
            <c:showVal val="0"/>
            <c:showBubbleSize val="0"/>
            <c:showCatName val="0"/>
            <c:showSerName val="0"/>
            <c:showPercent val="0"/>
          </c:dLbls>
          <c:xVal>
            <c:numRef>
              <c:f>'ISO 1999'!$C$30:$C$39</c:f>
              <c:numCache/>
            </c:numRef>
          </c:xVal>
          <c:yVal>
            <c:numRef>
              <c:f>'ISO 1999'!$D$30:$D$39</c:f>
              <c:numCache/>
            </c:numRef>
          </c:yVal>
          <c:smooth val="0"/>
        </c:ser>
        <c:axId val="45457532"/>
        <c:axId val="6464605"/>
      </c:scatterChart>
      <c:valAx>
        <c:axId val="45457532"/>
        <c:scaling>
          <c:logBase val="10"/>
          <c:orientation val="minMax"/>
          <c:min val="100"/>
        </c:scaling>
        <c:axPos val="t"/>
        <c:title>
          <c:tx>
            <c:rich>
              <a:bodyPr vert="horz" rot="0" anchor="ctr"/>
              <a:lstStyle/>
              <a:p>
                <a:pPr algn="ctr">
                  <a:defRPr/>
                </a:pPr>
                <a:r>
                  <a:rPr lang="en-US" cap="none" sz="1050" b="1" i="0" u="none" baseline="0">
                    <a:solidFill>
                      <a:srgbClr val="000000"/>
                    </a:solidFill>
                    <a:latin typeface="Arial"/>
                    <a:ea typeface="Arial"/>
                    <a:cs typeface="Arial"/>
                  </a:rPr>
                  <a:t>frequency (Hz)</a:t>
                </a:r>
              </a:p>
            </c:rich>
          </c:tx>
          <c:layout>
            <c:manualLayout>
              <c:xMode val="edge"/>
              <c:yMode val="edge"/>
              <c:x val="0.32275"/>
              <c:y val="0.89025"/>
            </c:manualLayout>
          </c:layout>
          <c:overlay val="0"/>
          <c:spPr>
            <a:noFill/>
            <a:ln w="25400">
              <a:noFill/>
            </a:ln>
          </c:spPr>
        </c:title>
        <c:majorGridlines>
          <c:spPr>
            <a:ln w="3175">
              <a:solidFill>
                <a:srgbClr val="000000"/>
              </a:solidFill>
              <a:prstDash val="solid"/>
            </a:ln>
          </c:spPr>
        </c:majorGridlines>
        <c:minorGridlines>
          <c:spPr>
            <a:ln w="3175">
              <a:solidFill>
                <a:srgbClr val="000000"/>
              </a:solidFill>
              <a:prstDash val="solid"/>
            </a:ln>
          </c:spPr>
        </c:minorGridlines>
        <c:delete val="0"/>
        <c:numFmt formatCode="General" sourceLinked="1"/>
        <c:majorTickMark val="out"/>
        <c:minorTickMark val="none"/>
        <c:tickLblPos val="nextTo"/>
        <c:spPr>
          <a:ln w="3175">
            <a:solidFill>
              <a:srgbClr val="000000"/>
            </a:solidFill>
            <a:prstDash val="solid"/>
          </a:ln>
        </c:spPr>
        <c:crossAx val="6464605"/>
        <c:crosses val="max"/>
        <c:crossBetween val="midCat"/>
        <c:dispUnits/>
        <c:majorUnit val="10"/>
        <c:minorUnit val="10"/>
      </c:valAx>
      <c:valAx>
        <c:axId val="6464605"/>
        <c:scaling>
          <c:orientation val="maxMin"/>
          <c:max val="100"/>
          <c:min val="-20"/>
        </c:scaling>
        <c:axPos val="l"/>
        <c:title>
          <c:tx>
            <c:rich>
              <a:bodyPr vert="horz" rot="-5400000" anchor="ctr"/>
              <a:lstStyle/>
              <a:p>
                <a:pPr algn="ctr">
                  <a:defRPr/>
                </a:pPr>
                <a:r>
                  <a:rPr lang="en-US" cap="none" sz="1050" b="1" i="0" u="none" baseline="0">
                    <a:solidFill>
                      <a:srgbClr val="000000"/>
                    </a:solidFill>
                    <a:latin typeface="Arial"/>
                    <a:ea typeface="Arial"/>
                    <a:cs typeface="Arial"/>
                  </a:rPr>
                  <a:t>hearing</a:t>
                </a:r>
                <a:r>
                  <a:rPr lang="en-US" cap="none" sz="1050" b="1" i="0" u="none" baseline="0">
                    <a:solidFill>
                      <a:srgbClr val="000000"/>
                    </a:solidFill>
                    <a:latin typeface="Arial"/>
                    <a:ea typeface="Arial"/>
                    <a:cs typeface="Arial"/>
                  </a:rPr>
                  <a:t> threshold shift</a:t>
                </a:r>
                <a:r>
                  <a:rPr lang="en-US" cap="none" sz="1050" b="1" i="0" u="none" baseline="0">
                    <a:solidFill>
                      <a:srgbClr val="000000"/>
                    </a:solidFill>
                    <a:latin typeface="Arial"/>
                    <a:ea typeface="Arial"/>
                    <a:cs typeface="Arial"/>
                  </a:rPr>
                  <a:t> (dB)</a:t>
                </a:r>
              </a:p>
            </c:rich>
          </c:tx>
          <c:layout>
            <c:manualLayout>
              <c:xMode val="edge"/>
              <c:yMode val="edge"/>
              <c:x val="0.02425"/>
              <c:y val="0.11275"/>
            </c:manualLayout>
          </c:layout>
          <c:overlay val="0"/>
          <c:spPr>
            <a:noFill/>
            <a:ln w="25400">
              <a:noFill/>
            </a:ln>
          </c:spPr>
        </c:title>
        <c:majorGridlines>
          <c:spPr>
            <a:ln w="3175">
              <a:solidFill>
                <a:srgbClr val="000000"/>
              </a:solidFill>
              <a:prstDash val="solid"/>
            </a:ln>
          </c:spPr>
        </c:majorGridlines>
        <c:delete val="0"/>
        <c:numFmt formatCode="0" sourceLinked="1"/>
        <c:majorTickMark val="out"/>
        <c:minorTickMark val="none"/>
        <c:tickLblPos val="nextTo"/>
        <c:spPr>
          <a:ln w="3175">
            <a:solidFill>
              <a:srgbClr val="000000"/>
            </a:solidFill>
            <a:prstDash val="solid"/>
          </a:ln>
        </c:spPr>
        <c:crossAx val="45457532"/>
        <c:crosses val="max"/>
        <c:crossBetween val="midCat"/>
        <c:dispUnits/>
        <c:majorUnit val="10"/>
        <c:minorUnit val="10"/>
      </c:valAx>
      <c:spPr>
        <a:noFill/>
        <a:ln w="12700">
          <a:solidFill>
            <a:srgbClr val="808080"/>
          </a:solidFill>
          <a:prstDash val="solid"/>
        </a:ln>
      </c:spPr>
    </c:plotArea>
    <c:legend>
      <c:legendPos val="r"/>
      <c:layout>
        <c:manualLayout>
          <c:xMode val="edge"/>
          <c:yMode val="edge"/>
          <c:x val="0.73625"/>
          <c:y val="0.37475"/>
          <c:w val="0.2515"/>
          <c:h val="0.12675"/>
        </c:manualLayout>
      </c:layout>
      <c:overlay val="0"/>
      <c:spPr>
        <a:solidFill>
          <a:srgbClr val="FFFFFF"/>
        </a:solidFill>
        <a:ln w="3175">
          <a:solidFill>
            <a:srgbClr val="000000"/>
          </a:solidFill>
          <a:prstDash val="solid"/>
        </a:ln>
      </c:spPr>
      <c:txPr>
        <a:bodyPr vert="horz" rot="0"/>
        <a:lstStyle/>
        <a:p>
          <a:pPr>
            <a:defRPr lang="en-US" cap="none" sz="8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manualLayout>
          <c:xMode val="edge"/>
          <c:yMode val="edge"/>
          <c:x val="0.416"/>
          <c:y val="0.03575"/>
        </c:manualLayout>
      </c:layout>
      <c:overlay val="0"/>
      <c:spPr>
        <a:noFill/>
        <a:ln w="25400">
          <a:noFill/>
        </a:ln>
      </c:spPr>
      <c:txPr>
        <a:bodyPr vert="horz" rot="0"/>
        <a:lstStyle/>
        <a:p>
          <a:pPr>
            <a:defRPr lang="en-US" cap="none" sz="1000" b="0" i="0" u="none" baseline="0">
              <a:solidFill>
                <a:srgbClr val="000000"/>
              </a:solidFill>
              <a:latin typeface="Arial"/>
              <a:ea typeface="Arial"/>
              <a:cs typeface="Arial"/>
            </a:defRPr>
          </a:pPr>
        </a:p>
      </c:txPr>
    </c:title>
    <c:plotArea>
      <c:layout>
        <c:manualLayout>
          <c:layoutTarget val="inner"/>
          <c:xMode val="edge"/>
          <c:yMode val="edge"/>
          <c:x val="0.127"/>
          <c:y val="0.3155"/>
          <c:w val="0.8085"/>
          <c:h val="0.61"/>
        </c:manualLayout>
      </c:layout>
      <c:scatterChart>
        <c:scatterStyle val="lineMarker"/>
        <c:varyColors val="0"/>
        <c:ser>
          <c:idx val="0"/>
          <c:order val="0"/>
          <c:tx>
            <c:strRef>
              <c:f>'H (alterbegleitend)'!$A$26</c:f>
              <c:strCache>
                <c:ptCount val="1"/>
                <c:pt idx="0">
                  <c:v>Frequenz [Hz]</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dLbls>
            <c:numFmt formatCode="General" sourceLinked="1"/>
            <c:showLegendKey val="0"/>
            <c:showVal val="0"/>
            <c:showBubbleSize val="0"/>
            <c:showCatName val="0"/>
            <c:showSerName val="0"/>
            <c:showPercent val="0"/>
          </c:dLbls>
          <c:xVal>
            <c:numRef>
              <c:f>'H (alterbegleitend)'!$A$27:$A$36</c:f>
              <c:numCache/>
            </c:numRef>
          </c:xVal>
          <c:yVal>
            <c:numRef>
              <c:f>'H (alterbegleitend)'!$C$27:$C$36</c:f>
              <c:numCache/>
            </c:numRef>
          </c:yVal>
          <c:smooth val="0"/>
        </c:ser>
        <c:axId val="58181446"/>
        <c:axId val="53870967"/>
      </c:scatterChart>
      <c:valAx>
        <c:axId val="58181446"/>
        <c:scaling>
          <c:logBase val="10"/>
          <c:orientation val="minMax"/>
          <c:min val="100"/>
        </c:scaling>
        <c:axPos val="t"/>
        <c:title>
          <c:tx>
            <c:rich>
              <a:bodyPr vert="horz" rot="0" anchor="ctr"/>
              <a:lstStyle/>
              <a:p>
                <a:pPr algn="ctr">
                  <a:defRPr/>
                </a:pPr>
                <a:r>
                  <a:rPr lang="en-US" cap="none" sz="1000" b="1" i="0" u="none" baseline="0">
                    <a:solidFill>
                      <a:srgbClr val="000000"/>
                    </a:solidFill>
                    <a:latin typeface="Arial"/>
                    <a:ea typeface="Arial"/>
                    <a:cs typeface="Arial"/>
                  </a:rPr>
                  <a:t>Frequenz</a:t>
                </a:r>
              </a:p>
            </c:rich>
          </c:tx>
          <c:layout>
            <c:manualLayout>
              <c:xMode val="edge"/>
              <c:yMode val="edge"/>
              <c:x val="0.46875"/>
              <c:y val="0.1547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53870967"/>
        <c:crosses val="autoZero"/>
        <c:crossBetween val="midCat"/>
        <c:dispUnits/>
      </c:valAx>
      <c:valAx>
        <c:axId val="53870967"/>
        <c:scaling>
          <c:orientation val="maxMin"/>
        </c:scaling>
        <c:axPos val="l"/>
        <c:title>
          <c:tx>
            <c:rich>
              <a:bodyPr vert="horz" rot="-5400000" anchor="ctr"/>
              <a:lstStyle/>
              <a:p>
                <a:pPr algn="ctr">
                  <a:defRPr/>
                </a:pPr>
                <a:r>
                  <a:rPr lang="en-US" cap="none" sz="1000" b="1" i="0" u="none" baseline="0">
                    <a:solidFill>
                      <a:srgbClr val="000000"/>
                    </a:solidFill>
                    <a:latin typeface="Arial"/>
                    <a:ea typeface="Arial"/>
                    <a:cs typeface="Arial"/>
                  </a:rPr>
                  <a:t>dB</a:t>
                </a:r>
              </a:p>
            </c:rich>
          </c:tx>
          <c:layout>
            <c:manualLayout>
              <c:xMode val="edge"/>
              <c:yMode val="edge"/>
              <c:x val="0.03125"/>
              <c:y val="0.58925"/>
            </c:manualLayout>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8181446"/>
        <c:crosses val="autoZero"/>
        <c:crossBetween val="midCat"/>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manualLayout>
          <c:xMode val="edge"/>
          <c:yMode val="edge"/>
          <c:x val="0.41725"/>
          <c:y val="0.0355"/>
        </c:manualLayout>
      </c:layout>
      <c:overlay val="0"/>
      <c:spPr>
        <a:noFill/>
        <a:ln w="25400">
          <a:noFill/>
        </a:ln>
      </c:spPr>
      <c:txPr>
        <a:bodyPr vert="horz" rot="0"/>
        <a:lstStyle/>
        <a:p>
          <a:pPr>
            <a:defRPr lang="en-US" cap="none" sz="1000" b="0" i="0" u="none" baseline="0">
              <a:solidFill>
                <a:srgbClr val="000000"/>
              </a:solidFill>
              <a:latin typeface="Arial"/>
              <a:ea typeface="Arial"/>
              <a:cs typeface="Arial"/>
            </a:defRPr>
          </a:pPr>
        </a:p>
      </c:txPr>
    </c:title>
    <c:plotArea>
      <c:layout>
        <c:manualLayout>
          <c:layoutTarget val="inner"/>
          <c:xMode val="edge"/>
          <c:yMode val="edge"/>
          <c:x val="0.12675"/>
          <c:y val="0.3145"/>
          <c:w val="0.809"/>
          <c:h val="0.61125"/>
        </c:manualLayout>
      </c:layout>
      <c:scatterChart>
        <c:scatterStyle val="lineMarker"/>
        <c:varyColors val="0"/>
        <c:ser>
          <c:idx val="0"/>
          <c:order val="0"/>
          <c:tx>
            <c:strRef>
              <c:f>'N (durch Lärm)'!$A$26</c:f>
              <c:strCache>
                <c:ptCount val="1"/>
                <c:pt idx="0">
                  <c:v>Frequenz [Hz]</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dLbls>
            <c:numFmt formatCode="General" sourceLinked="1"/>
            <c:showLegendKey val="0"/>
            <c:showVal val="0"/>
            <c:showBubbleSize val="0"/>
            <c:showCatName val="0"/>
            <c:showSerName val="0"/>
            <c:showPercent val="0"/>
          </c:dLbls>
          <c:xVal>
            <c:numRef>
              <c:f>'N (durch Lärm)'!$A$27:$A$36</c:f>
              <c:numCache/>
            </c:numRef>
          </c:xVal>
          <c:yVal>
            <c:numRef>
              <c:f>'N (durch Lärm)'!$D$27:$D$36</c:f>
              <c:numCache/>
            </c:numRef>
          </c:yVal>
          <c:smooth val="0"/>
        </c:ser>
        <c:axId val="15076656"/>
        <c:axId val="1472177"/>
      </c:scatterChart>
      <c:valAx>
        <c:axId val="15076656"/>
        <c:scaling>
          <c:logBase val="10"/>
          <c:orientation val="minMax"/>
          <c:min val="100"/>
        </c:scaling>
        <c:axPos val="t"/>
        <c:title>
          <c:tx>
            <c:rich>
              <a:bodyPr vert="horz" rot="0" anchor="ctr"/>
              <a:lstStyle/>
              <a:p>
                <a:pPr algn="ctr">
                  <a:defRPr/>
                </a:pPr>
                <a:r>
                  <a:rPr lang="en-US" cap="none" sz="1000" b="1" i="0" u="none" baseline="0">
                    <a:solidFill>
                      <a:srgbClr val="000000"/>
                    </a:solidFill>
                    <a:latin typeface="Arial"/>
                    <a:ea typeface="Arial"/>
                    <a:cs typeface="Arial"/>
                  </a:rPr>
                  <a:t>Frequenz</a:t>
                </a:r>
              </a:p>
            </c:rich>
          </c:tx>
          <c:layout>
            <c:manualLayout>
              <c:xMode val="edge"/>
              <c:yMode val="edge"/>
              <c:x val="0.46775"/>
              <c:y val="0.1542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472177"/>
        <c:crosses val="autoZero"/>
        <c:crossBetween val="midCat"/>
        <c:dispUnits/>
      </c:valAx>
      <c:valAx>
        <c:axId val="1472177"/>
        <c:scaling>
          <c:orientation val="maxMin"/>
        </c:scaling>
        <c:axPos val="l"/>
        <c:title>
          <c:tx>
            <c:rich>
              <a:bodyPr vert="horz" rot="-5400000" anchor="ctr"/>
              <a:lstStyle/>
              <a:p>
                <a:pPr algn="ctr">
                  <a:defRPr/>
                </a:pPr>
                <a:r>
                  <a:rPr lang="en-US" cap="none" sz="1000" b="1" i="0" u="none" baseline="0">
                    <a:solidFill>
                      <a:srgbClr val="000000"/>
                    </a:solidFill>
                    <a:latin typeface="Arial"/>
                    <a:ea typeface="Arial"/>
                    <a:cs typeface="Arial"/>
                  </a:rPr>
                  <a:t>dB</a:t>
                </a:r>
              </a:p>
            </c:rich>
          </c:tx>
          <c:layout>
            <c:manualLayout>
              <c:xMode val="edge"/>
              <c:yMode val="edge"/>
              <c:x val="0.03125"/>
              <c:y val="0.5905"/>
            </c:manualLayout>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5076656"/>
        <c:crosses val="autoZero"/>
        <c:crossBetween val="midCat"/>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1200150</xdr:colOff>
      <xdr:row>9</xdr:row>
      <xdr:rowOff>9525</xdr:rowOff>
    </xdr:from>
    <xdr:to>
      <xdr:col>5</xdr:col>
      <xdr:colOff>638175</xdr:colOff>
      <xdr:row>25</xdr:row>
      <xdr:rowOff>190500</xdr:rowOff>
    </xdr:to>
    <xdr:graphicFrame macro="">
      <xdr:nvGraphicFramePr>
        <xdr:cNvPr id="3115" name="Diagramm 1"/>
        <xdr:cNvGraphicFramePr/>
      </xdr:nvGraphicFramePr>
      <xdr:xfrm>
        <a:off x="2000250" y="2181225"/>
        <a:ext cx="6286500" cy="3381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2</xdr:row>
      <xdr:rowOff>104775</xdr:rowOff>
    </xdr:from>
    <xdr:to>
      <xdr:col>1</xdr:col>
      <xdr:colOff>2819400</xdr:colOff>
      <xdr:row>6</xdr:row>
      <xdr:rowOff>47625</xdr:rowOff>
    </xdr:to>
    <xdr:pic>
      <xdr:nvPicPr>
        <xdr:cNvPr id="3116" name="Picture 1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819150"/>
          <a:ext cx="36195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152400</xdr:rowOff>
    </xdr:from>
    <xdr:to>
      <xdr:col>6</xdr:col>
      <xdr:colOff>742950</xdr:colOff>
      <xdr:row>21</xdr:row>
      <xdr:rowOff>114300</xdr:rowOff>
    </xdr:to>
    <xdr:graphicFrame macro="">
      <xdr:nvGraphicFramePr>
        <xdr:cNvPr id="1038" name="Diagramm 1"/>
        <xdr:cNvGraphicFramePr/>
      </xdr:nvGraphicFramePr>
      <xdr:xfrm>
        <a:off x="438150" y="314325"/>
        <a:ext cx="4876800" cy="3200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314325</xdr:colOff>
      <xdr:row>20</xdr:row>
      <xdr:rowOff>133350</xdr:rowOff>
    </xdr:to>
    <xdr:graphicFrame macro="">
      <xdr:nvGraphicFramePr>
        <xdr:cNvPr id="2062" name="Diagramm 1"/>
        <xdr:cNvGraphicFramePr/>
      </xdr:nvGraphicFramePr>
      <xdr:xfrm>
        <a:off x="762000" y="161925"/>
        <a:ext cx="4886325"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O200"/>
  <sheetViews>
    <sheetView tabSelected="1" workbookViewId="0" topLeftCell="A1">
      <selection activeCell="D5" sqref="D5"/>
    </sheetView>
  </sheetViews>
  <sheetFormatPr defaultColWidth="11.421875" defaultRowHeight="12.75"/>
  <cols>
    <col min="1" max="1" width="12.00390625" style="1" customWidth="1"/>
    <col min="2" max="2" width="43.57421875" style="1" customWidth="1"/>
    <col min="3" max="3" width="21.57421875" style="1" customWidth="1"/>
    <col min="4" max="4" width="18.421875" style="1" customWidth="1"/>
    <col min="5" max="5" width="19.140625" style="1" customWidth="1"/>
    <col min="6" max="6" width="20.28125" style="1" customWidth="1"/>
    <col min="7" max="7" width="11.8515625" style="1" customWidth="1"/>
    <col min="8" max="8" width="11.421875" style="1" customWidth="1"/>
    <col min="9" max="9" width="0.9921875" style="1" customWidth="1"/>
    <col min="10" max="15" width="11.421875" style="1" customWidth="1"/>
  </cols>
  <sheetData>
    <row r="1" spans="1:15" ht="37.5" customHeight="1">
      <c r="A1" s="66" t="s">
        <v>59</v>
      </c>
      <c r="B1" s="67"/>
      <c r="C1" s="67"/>
      <c r="D1" s="67"/>
      <c r="E1" s="67"/>
      <c r="F1" s="67"/>
      <c r="G1" s="67"/>
      <c r="H1" s="67"/>
      <c r="I1" s="68"/>
      <c r="J1" s="10"/>
      <c r="K1" s="10"/>
      <c r="L1" s="10"/>
      <c r="M1" s="10"/>
      <c r="N1" s="10"/>
      <c r="O1" s="10"/>
    </row>
    <row r="2" spans="1:15" ht="18.75" customHeight="1" thickBot="1">
      <c r="A2" s="7"/>
      <c r="B2" s="8"/>
      <c r="C2" s="8"/>
      <c r="D2" s="8"/>
      <c r="E2" s="8"/>
      <c r="F2" s="8"/>
      <c r="G2" s="8"/>
      <c r="H2" s="9"/>
      <c r="I2" s="9"/>
      <c r="J2" s="10"/>
      <c r="K2" s="10"/>
      <c r="L2" s="10"/>
      <c r="M2" s="10"/>
      <c r="N2" s="10"/>
      <c r="O2" s="10"/>
    </row>
    <row r="3" spans="1:15" ht="15.75">
      <c r="A3" s="10"/>
      <c r="B3" s="10"/>
      <c r="C3" s="15"/>
      <c r="D3" s="16" t="s">
        <v>42</v>
      </c>
      <c r="E3" s="17" t="s">
        <v>45</v>
      </c>
      <c r="F3" s="22" t="s">
        <v>46</v>
      </c>
      <c r="G3" s="11"/>
      <c r="H3" s="10"/>
      <c r="I3" s="10"/>
      <c r="J3" s="10"/>
      <c r="K3" s="10"/>
      <c r="L3" s="10"/>
      <c r="M3" s="10"/>
      <c r="N3" s="10"/>
      <c r="O3" s="10"/>
    </row>
    <row r="4" spans="1:15" ht="15.75">
      <c r="A4" s="10"/>
      <c r="B4" s="10"/>
      <c r="C4" s="18" t="s">
        <v>39</v>
      </c>
      <c r="D4" s="39" t="s">
        <v>43</v>
      </c>
      <c r="E4" s="19" t="s">
        <v>47</v>
      </c>
      <c r="F4" s="23" t="str">
        <f>IF(AND(D4&lt;&gt;"male",D4&lt;&gt;"female"),"error!","o.k.")</f>
        <v>o.k.</v>
      </c>
      <c r="G4" s="11"/>
      <c r="H4" s="10"/>
      <c r="I4" s="10"/>
      <c r="J4" s="10"/>
      <c r="K4" s="10"/>
      <c r="L4" s="10"/>
      <c r="M4" s="10"/>
      <c r="N4" s="10"/>
      <c r="O4" s="10"/>
    </row>
    <row r="5" spans="1:15" ht="15.75">
      <c r="A5" s="10"/>
      <c r="B5" s="10"/>
      <c r="C5" s="18" t="s">
        <v>40</v>
      </c>
      <c r="D5" s="37">
        <v>60</v>
      </c>
      <c r="E5" s="19" t="s">
        <v>48</v>
      </c>
      <c r="F5" s="23" t="str">
        <f>IF(OR(D5&lt;19,D5&gt;60),"error!","o.k.")</f>
        <v>o.k.</v>
      </c>
      <c r="G5" s="11"/>
      <c r="H5" s="10"/>
      <c r="I5" s="10"/>
      <c r="J5" s="10"/>
      <c r="K5" s="10"/>
      <c r="L5" s="10"/>
      <c r="M5" s="10"/>
      <c r="N5" s="10"/>
      <c r="O5" s="10"/>
    </row>
    <row r="6" spans="1:15" ht="15.75">
      <c r="A6" s="12"/>
      <c r="B6" s="10"/>
      <c r="C6" s="18" t="s">
        <v>57</v>
      </c>
      <c r="D6" s="37">
        <v>40</v>
      </c>
      <c r="E6" s="19" t="s">
        <v>49</v>
      </c>
      <c r="F6" s="23" t="str">
        <f>IF(OR(D6&lt;1,D6&gt;40),"error!",IF(AND(((D5-D6)&lt;18),D5&gt;18),"exp. dur. too large","o.k."))</f>
        <v>o.k.</v>
      </c>
      <c r="G6" s="11"/>
      <c r="H6" s="10"/>
      <c r="I6" s="10"/>
      <c r="J6" s="10"/>
      <c r="K6" s="10"/>
      <c r="L6" s="10"/>
      <c r="M6" s="10"/>
      <c r="N6" s="10"/>
      <c r="O6" s="10"/>
    </row>
    <row r="7" spans="1:15" ht="19.5">
      <c r="A7" s="10"/>
      <c r="B7" s="10"/>
      <c r="C7" s="18" t="s">
        <v>37</v>
      </c>
      <c r="D7" s="37">
        <v>90</v>
      </c>
      <c r="E7" s="19" t="s">
        <v>34</v>
      </c>
      <c r="F7" s="23" t="str">
        <f>IF(OR(D7&gt;100,D7&lt;75),"error!","o.k.")</f>
        <v>o.k.</v>
      </c>
      <c r="G7" s="11"/>
      <c r="H7" s="10"/>
      <c r="I7" s="10"/>
      <c r="J7" s="10"/>
      <c r="K7" s="10"/>
      <c r="L7" s="10"/>
      <c r="M7" s="10"/>
      <c r="N7" s="10"/>
      <c r="O7" s="10"/>
    </row>
    <row r="8" spans="1:15" ht="16.5" thickBot="1">
      <c r="A8" s="10"/>
      <c r="B8" s="10"/>
      <c r="C8" s="20" t="s">
        <v>41</v>
      </c>
      <c r="D8" s="38">
        <v>0.05</v>
      </c>
      <c r="E8" s="21" t="s">
        <v>47</v>
      </c>
      <c r="F8" s="24" t="str">
        <f>IF(AND(D8&lt;&gt;0.05,D8&lt;&gt;0.1,D8&lt;&gt;0.15,D8&lt;&gt;0.2,D8&lt;&gt;0.25,D8&lt;&gt;0.3,D8&lt;&gt;0.35,D8&lt;&gt;0.4,D8&lt;&gt;0.45,D8&lt;&gt;0.5,D8&lt;&gt;0.55,D8&lt;&gt;0.6,D8&lt;&gt;0.65,D8&lt;&gt;0.7,D8&lt;&gt;0.75,D8&lt;&gt;0.8,D8&lt;&gt;0.85,D8&lt;&gt;0.9,D8&lt;&gt;0.95),"error!","o.k.")</f>
        <v>o.k.</v>
      </c>
      <c r="G8" s="11"/>
      <c r="H8" s="10"/>
      <c r="I8" s="10"/>
      <c r="J8" s="10"/>
      <c r="K8" s="10"/>
      <c r="L8" s="10"/>
      <c r="M8" s="10"/>
      <c r="N8" s="10"/>
      <c r="O8" s="10"/>
    </row>
    <row r="9" spans="1:15" ht="15.75">
      <c r="A9" s="10"/>
      <c r="B9" s="10"/>
      <c r="C9" s="11"/>
      <c r="D9" s="11"/>
      <c r="E9" s="11"/>
      <c r="F9" s="11"/>
      <c r="G9" s="11"/>
      <c r="H9" s="10"/>
      <c r="I9" s="10"/>
      <c r="J9" s="10"/>
      <c r="K9" s="10"/>
      <c r="L9" s="10"/>
      <c r="M9" s="10"/>
      <c r="N9" s="10"/>
      <c r="O9" s="10"/>
    </row>
    <row r="10" spans="1:15" ht="15.75">
      <c r="A10" s="40"/>
      <c r="B10" s="10"/>
      <c r="C10" s="11"/>
      <c r="D10" s="11"/>
      <c r="E10" s="11"/>
      <c r="F10" s="11"/>
      <c r="G10" s="11"/>
      <c r="H10" s="10"/>
      <c r="I10" s="10"/>
      <c r="J10" s="10"/>
      <c r="K10" s="10"/>
      <c r="L10" s="10"/>
      <c r="M10" s="10"/>
      <c r="N10" s="10"/>
      <c r="O10" s="10"/>
    </row>
    <row r="11" spans="1:15" ht="15.75">
      <c r="A11" s="10"/>
      <c r="B11" s="10"/>
      <c r="C11" s="11"/>
      <c r="D11" s="11"/>
      <c r="E11" s="11"/>
      <c r="F11" s="11"/>
      <c r="G11" s="11"/>
      <c r="H11" s="10"/>
      <c r="I11" s="10"/>
      <c r="J11" s="10"/>
      <c r="K11" s="10"/>
      <c r="L11" s="10"/>
      <c r="M11" s="10"/>
      <c r="N11" s="10"/>
      <c r="O11" s="10"/>
    </row>
    <row r="12" spans="1:15" ht="15.75">
      <c r="A12" s="10"/>
      <c r="B12" s="10"/>
      <c r="C12" s="11"/>
      <c r="D12" s="11"/>
      <c r="E12" s="11"/>
      <c r="F12" s="11"/>
      <c r="G12" s="11"/>
      <c r="H12" s="10"/>
      <c r="I12" s="10"/>
      <c r="J12" s="10"/>
      <c r="K12" s="10"/>
      <c r="L12" s="10"/>
      <c r="M12" s="10"/>
      <c r="N12" s="10"/>
      <c r="O12" s="10"/>
    </row>
    <row r="13" spans="1:15" ht="15.75">
      <c r="A13" s="10"/>
      <c r="B13" s="10"/>
      <c r="C13" s="11"/>
      <c r="D13" s="11"/>
      <c r="E13" s="11"/>
      <c r="F13" s="11"/>
      <c r="G13" s="11"/>
      <c r="H13" s="10"/>
      <c r="I13" s="10"/>
      <c r="J13" s="10"/>
      <c r="K13" s="10"/>
      <c r="L13" s="10"/>
      <c r="M13" s="10"/>
      <c r="N13" s="63" t="s">
        <v>43</v>
      </c>
      <c r="O13" s="10"/>
    </row>
    <row r="14" spans="1:15" ht="15.75">
      <c r="A14" s="10"/>
      <c r="B14" s="10"/>
      <c r="C14" s="11"/>
      <c r="D14" s="11"/>
      <c r="E14" s="11"/>
      <c r="F14" s="11"/>
      <c r="G14" s="11"/>
      <c r="H14" s="10"/>
      <c r="I14" s="10"/>
      <c r="J14" s="10"/>
      <c r="K14" s="10"/>
      <c r="L14" s="10"/>
      <c r="M14" s="10"/>
      <c r="N14" s="63" t="s">
        <v>44</v>
      </c>
      <c r="O14" s="10"/>
    </row>
    <row r="15" spans="1:15" ht="15.75">
      <c r="A15" s="10"/>
      <c r="B15" s="10"/>
      <c r="C15" s="11"/>
      <c r="D15" s="11"/>
      <c r="E15" s="11"/>
      <c r="F15" s="11"/>
      <c r="G15" s="11"/>
      <c r="H15" s="10"/>
      <c r="I15" s="10"/>
      <c r="J15" s="10"/>
      <c r="K15" s="10"/>
      <c r="L15" s="10"/>
      <c r="M15" s="10"/>
      <c r="N15" s="10"/>
      <c r="O15" s="10"/>
    </row>
    <row r="16" spans="1:15" ht="15.75">
      <c r="A16" s="10"/>
      <c r="B16" s="10"/>
      <c r="C16" s="11"/>
      <c r="D16" s="11"/>
      <c r="E16" s="11"/>
      <c r="F16" s="11"/>
      <c r="G16" s="11"/>
      <c r="H16" s="10"/>
      <c r="I16" s="10"/>
      <c r="J16" s="10"/>
      <c r="K16" s="10"/>
      <c r="L16" s="10"/>
      <c r="M16" s="10"/>
      <c r="N16" s="10"/>
      <c r="O16" s="10"/>
    </row>
    <row r="17" spans="1:15" ht="15.75">
      <c r="A17" s="61" t="s">
        <v>38</v>
      </c>
      <c r="B17" s="10"/>
      <c r="C17" s="11"/>
      <c r="D17" s="11"/>
      <c r="E17" s="11"/>
      <c r="F17" s="11"/>
      <c r="G17" s="11"/>
      <c r="H17" s="10"/>
      <c r="I17" s="10"/>
      <c r="J17" s="10"/>
      <c r="K17" s="10"/>
      <c r="L17" s="10"/>
      <c r="M17" s="10"/>
      <c r="N17" s="10"/>
      <c r="O17" s="10"/>
    </row>
    <row r="18" spans="1:15" ht="15.75">
      <c r="A18" s="10"/>
      <c r="B18" s="10"/>
      <c r="C18" s="11"/>
      <c r="D18" s="11"/>
      <c r="E18" s="11"/>
      <c r="F18" s="11"/>
      <c r="G18" s="11"/>
      <c r="H18" s="10"/>
      <c r="I18" s="10"/>
      <c r="J18" s="10"/>
      <c r="K18" s="10"/>
      <c r="L18" s="10"/>
      <c r="M18" s="10"/>
      <c r="N18" s="10"/>
      <c r="O18" s="10"/>
    </row>
    <row r="19" spans="1:15" ht="15.75">
      <c r="A19" s="10"/>
      <c r="B19" s="10"/>
      <c r="C19" s="11"/>
      <c r="D19" s="11"/>
      <c r="E19" s="11"/>
      <c r="F19" s="11"/>
      <c r="G19" s="11"/>
      <c r="H19" s="10"/>
      <c r="I19" s="10"/>
      <c r="J19" s="10"/>
      <c r="K19" s="10"/>
      <c r="L19" s="10"/>
      <c r="M19" s="10"/>
      <c r="N19" s="10"/>
      <c r="O19" s="10"/>
    </row>
    <row r="20" spans="1:15" ht="15.75">
      <c r="A20" s="10"/>
      <c r="B20" s="10"/>
      <c r="C20" s="11"/>
      <c r="D20" s="11"/>
      <c r="E20" s="11"/>
      <c r="F20" s="11"/>
      <c r="G20" s="11"/>
      <c r="H20" s="10"/>
      <c r="I20" s="10"/>
      <c r="J20" s="10"/>
      <c r="K20" s="10"/>
      <c r="L20" s="10"/>
      <c r="M20" s="10"/>
      <c r="N20" s="10"/>
      <c r="O20" s="10"/>
    </row>
    <row r="21" spans="1:15" ht="15.75">
      <c r="A21" s="10"/>
      <c r="B21" s="10"/>
      <c r="C21" s="11"/>
      <c r="D21" s="11"/>
      <c r="E21" s="11"/>
      <c r="F21" s="11"/>
      <c r="G21" s="11"/>
      <c r="H21" s="10"/>
      <c r="I21" s="10"/>
      <c r="J21" s="10"/>
      <c r="K21" s="10"/>
      <c r="L21" s="10"/>
      <c r="M21" s="10"/>
      <c r="N21" s="10"/>
      <c r="O21" s="10"/>
    </row>
    <row r="22" spans="1:15" ht="15.75">
      <c r="A22" s="10"/>
      <c r="B22" s="10"/>
      <c r="C22" s="11"/>
      <c r="D22" s="11"/>
      <c r="E22" s="11"/>
      <c r="F22" s="11"/>
      <c r="G22" s="11"/>
      <c r="H22" s="10"/>
      <c r="I22" s="10"/>
      <c r="J22" s="10"/>
      <c r="K22" s="10"/>
      <c r="L22" s="10"/>
      <c r="M22" s="10"/>
      <c r="N22" s="10"/>
      <c r="O22" s="10"/>
    </row>
    <row r="23" spans="1:15" ht="15.75">
      <c r="A23" s="10"/>
      <c r="B23" s="10"/>
      <c r="C23" s="11"/>
      <c r="D23" s="11"/>
      <c r="E23" s="11"/>
      <c r="F23" s="11"/>
      <c r="G23" s="11"/>
      <c r="H23" s="10"/>
      <c r="I23" s="10"/>
      <c r="J23" s="10"/>
      <c r="K23" s="10"/>
      <c r="L23" s="10"/>
      <c r="M23" s="10"/>
      <c r="N23" s="10"/>
      <c r="O23" s="10"/>
    </row>
    <row r="24" spans="1:15" ht="15.75">
      <c r="A24" s="10"/>
      <c r="B24" s="10"/>
      <c r="C24" s="11"/>
      <c r="D24" s="11"/>
      <c r="E24" s="11"/>
      <c r="F24" s="11"/>
      <c r="G24" s="11"/>
      <c r="H24" s="10"/>
      <c r="I24" s="10"/>
      <c r="J24" s="10"/>
      <c r="K24" s="10"/>
      <c r="L24" s="10"/>
      <c r="M24" s="10"/>
      <c r="N24" s="10"/>
      <c r="O24" s="10"/>
    </row>
    <row r="25" spans="1:15" ht="15.75">
      <c r="A25" s="10"/>
      <c r="B25" s="10"/>
      <c r="C25" s="11"/>
      <c r="D25" s="11"/>
      <c r="E25" s="11"/>
      <c r="F25" s="11"/>
      <c r="G25" s="11"/>
      <c r="H25" s="10"/>
      <c r="I25" s="10"/>
      <c r="J25" s="10"/>
      <c r="K25" s="10"/>
      <c r="L25" s="10"/>
      <c r="M25" s="10"/>
      <c r="N25" s="10"/>
      <c r="O25" s="10"/>
    </row>
    <row r="26" spans="1:15" ht="15.75">
      <c r="A26" s="10"/>
      <c r="B26" s="10"/>
      <c r="C26" s="11"/>
      <c r="D26" s="11"/>
      <c r="E26" s="11"/>
      <c r="F26" s="11"/>
      <c r="G26" s="11"/>
      <c r="H26" s="10"/>
      <c r="I26" s="10"/>
      <c r="J26" s="10"/>
      <c r="K26" s="10"/>
      <c r="L26" s="10"/>
      <c r="M26" s="10"/>
      <c r="N26" s="10"/>
      <c r="O26" s="10"/>
    </row>
    <row r="27" spans="1:15" ht="13.5" thickBot="1">
      <c r="A27" s="10"/>
      <c r="B27" s="10"/>
      <c r="C27" s="13"/>
      <c r="D27" s="13"/>
      <c r="E27" s="13"/>
      <c r="F27" s="13"/>
      <c r="G27" s="13"/>
      <c r="H27" s="10"/>
      <c r="I27" s="10"/>
      <c r="J27" s="10"/>
      <c r="K27" s="10"/>
      <c r="L27" s="10"/>
      <c r="M27" s="10"/>
      <c r="N27" s="10"/>
      <c r="O27" s="10"/>
    </row>
    <row r="28" spans="1:15" ht="12.75">
      <c r="A28" s="10"/>
      <c r="B28" s="10"/>
      <c r="C28" s="25" t="s">
        <v>58</v>
      </c>
      <c r="D28" s="26" t="s">
        <v>50</v>
      </c>
      <c r="E28" s="27" t="s">
        <v>51</v>
      </c>
      <c r="F28" s="59" t="s">
        <v>33</v>
      </c>
      <c r="G28" s="14"/>
      <c r="H28" s="10"/>
      <c r="I28" s="10"/>
      <c r="J28" s="10"/>
      <c r="K28" s="10"/>
      <c r="L28" s="10"/>
      <c r="M28" s="10"/>
      <c r="N28" s="10"/>
      <c r="O28" s="10"/>
    </row>
    <row r="29" spans="1:15" ht="12.75">
      <c r="A29" s="10"/>
      <c r="B29" s="10"/>
      <c r="C29" s="28" t="s">
        <v>36</v>
      </c>
      <c r="D29" s="29" t="s">
        <v>35</v>
      </c>
      <c r="E29" s="30" t="s">
        <v>35</v>
      </c>
      <c r="F29" s="60"/>
      <c r="G29" s="56"/>
      <c r="H29" s="57"/>
      <c r="I29" s="57"/>
      <c r="J29" s="57"/>
      <c r="K29" s="57"/>
      <c r="L29" s="57"/>
      <c r="M29" s="57"/>
      <c r="N29" s="57"/>
      <c r="O29" s="57"/>
    </row>
    <row r="30" spans="1:15" ht="12.75">
      <c r="A30" s="10"/>
      <c r="B30" s="10"/>
      <c r="C30" s="28">
        <v>125</v>
      </c>
      <c r="D30" s="31"/>
      <c r="E30" s="32">
        <f>'H (alterbegleitend)'!C27</f>
        <v>21.0592263</v>
      </c>
      <c r="F30" s="60"/>
      <c r="G30" s="56"/>
      <c r="H30" s="57"/>
      <c r="I30" s="57"/>
      <c r="J30" s="57"/>
      <c r="K30" s="57"/>
      <c r="L30" s="57"/>
      <c r="M30" s="57"/>
      <c r="N30" s="57"/>
      <c r="O30" s="57"/>
    </row>
    <row r="31" spans="1:15" ht="12.75">
      <c r="A31" s="10"/>
      <c r="B31" s="10"/>
      <c r="C31" s="28">
        <v>250</v>
      </c>
      <c r="D31" s="31"/>
      <c r="E31" s="32">
        <f>'H (alterbegleitend)'!C28</f>
        <v>20.1380263</v>
      </c>
      <c r="F31" s="60"/>
      <c r="G31" s="56"/>
      <c r="H31" s="57"/>
      <c r="I31" s="57"/>
      <c r="J31" s="57"/>
      <c r="K31" s="57"/>
      <c r="L31" s="57"/>
      <c r="M31" s="57"/>
      <c r="N31" s="57"/>
      <c r="O31" s="57"/>
    </row>
    <row r="32" spans="1:15" ht="12.75">
      <c r="A32" s="10"/>
      <c r="B32" s="10"/>
      <c r="C32" s="28">
        <v>500</v>
      </c>
      <c r="D32" s="31">
        <f>E32+F32-E32*F32/120</f>
        <v>20.76092235</v>
      </c>
      <c r="E32" s="32">
        <f>'H (alterbegleitend)'!C29</f>
        <v>20.76092235</v>
      </c>
      <c r="F32" s="60">
        <f>IF('N (durch Lärm)'!D29&lt;0,0,'N (durch Lärm)'!D29)</f>
        <v>0</v>
      </c>
      <c r="G32" s="56"/>
      <c r="H32" s="57"/>
      <c r="I32" s="57"/>
      <c r="J32" s="57"/>
      <c r="K32" s="57"/>
      <c r="L32" s="57"/>
      <c r="M32" s="57"/>
      <c r="N32" s="57"/>
      <c r="O32" s="57"/>
    </row>
    <row r="33" spans="1:15" ht="12.75">
      <c r="A33" s="10"/>
      <c r="B33" s="10"/>
      <c r="C33" s="28">
        <v>1000</v>
      </c>
      <c r="D33" s="31">
        <f>E33+F33-E33*F33/120</f>
        <v>22.42740039972346</v>
      </c>
      <c r="E33" s="32">
        <f>'H (alterbegleitend)'!C30</f>
        <v>22.288568400000003</v>
      </c>
      <c r="F33" s="60">
        <f>IF('N (durch Lärm)'!D30&lt;0,0,'N (durch Lärm)'!D30)</f>
        <v>0.17050041836470933</v>
      </c>
      <c r="G33" s="56"/>
      <c r="H33" s="57"/>
      <c r="I33" s="57"/>
      <c r="J33" s="57"/>
      <c r="K33" s="57"/>
      <c r="L33" s="57"/>
      <c r="M33" s="57"/>
      <c r="N33" s="57"/>
      <c r="O33" s="57"/>
    </row>
    <row r="34" spans="1:15" ht="12.75">
      <c r="A34" s="10"/>
      <c r="B34" s="10"/>
      <c r="C34" s="28">
        <v>1500</v>
      </c>
      <c r="D34" s="62">
        <f>D33+(D35-D33)*(LOG(1500)-LOG(1000))/(LOG(2000)-LOG(1000))</f>
        <v>33.27639675763155</v>
      </c>
      <c r="E34" s="32">
        <f>'H (alterbegleitend)'!C31</f>
        <v>27.77625655</v>
      </c>
      <c r="F34" s="60"/>
      <c r="G34" s="56"/>
      <c r="H34" s="57"/>
      <c r="I34" s="57"/>
      <c r="J34" s="57"/>
      <c r="K34" s="57"/>
      <c r="L34" s="57"/>
      <c r="M34" s="57"/>
      <c r="N34" s="57"/>
      <c r="O34" s="57"/>
    </row>
    <row r="35" spans="1:15" ht="12.75">
      <c r="A35" s="10"/>
      <c r="B35" s="10"/>
      <c r="C35" s="28">
        <v>2000</v>
      </c>
      <c r="D35" s="31">
        <f>E35+F35-E35*F35/120</f>
        <v>40.973882173398145</v>
      </c>
      <c r="E35" s="32">
        <f>'H (alterbegleitend)'!C32</f>
        <v>33.2803947</v>
      </c>
      <c r="F35" s="60">
        <f>IF('N (durch Lärm)'!D32&lt;0,0,'N (durch Lärm)'!D32)</f>
        <v>10.646018205617652</v>
      </c>
      <c r="G35" s="56"/>
      <c r="H35" s="57"/>
      <c r="I35" s="57"/>
      <c r="J35" s="57"/>
      <c r="K35" s="57"/>
      <c r="L35" s="57"/>
      <c r="M35" s="57"/>
      <c r="N35" s="57"/>
      <c r="O35" s="57"/>
    </row>
    <row r="36" spans="1:15" ht="12.75">
      <c r="A36" s="10"/>
      <c r="B36" s="10"/>
      <c r="C36" s="28">
        <v>3000</v>
      </c>
      <c r="D36" s="31">
        <f>E36+F36-E36*F36/120</f>
        <v>60.61626541197602</v>
      </c>
      <c r="E36" s="32">
        <f>'H (alterbegleitend)'!C33</f>
        <v>47.93395915000001</v>
      </c>
      <c r="F36" s="60">
        <f>IF('N (durch Lärm)'!D33&lt;0,0,'N (durch Lärm)'!D33)</f>
        <v>21.117807131999832</v>
      </c>
      <c r="G36" s="56"/>
      <c r="H36" s="57"/>
      <c r="I36" s="57"/>
      <c r="J36" s="57"/>
      <c r="K36" s="57"/>
      <c r="L36" s="57"/>
      <c r="M36" s="57"/>
      <c r="N36" s="57"/>
      <c r="O36" s="57"/>
    </row>
    <row r="37" spans="1:15" ht="12.75">
      <c r="A37" s="10"/>
      <c r="B37" s="10"/>
      <c r="C37" s="28">
        <v>4000</v>
      </c>
      <c r="D37" s="31">
        <f>E37+F37-E37*F37/120</f>
        <v>73.04233759365411</v>
      </c>
      <c r="E37" s="32">
        <f>'H (alterbegleitend)'!C34</f>
        <v>62.6039736</v>
      </c>
      <c r="F37" s="60">
        <f>IF('N (durch Lärm)'!D34&lt;0,0,'N (durch Lärm)'!D34)</f>
        <v>21.823874539832147</v>
      </c>
      <c r="G37" s="56"/>
      <c r="H37" s="57"/>
      <c r="I37" s="57"/>
      <c r="J37" s="57"/>
      <c r="K37" s="57"/>
      <c r="L37" s="57"/>
      <c r="M37" s="57"/>
      <c r="N37" s="57"/>
      <c r="O37" s="57"/>
    </row>
    <row r="38" spans="1:15" ht="12.75">
      <c r="A38" s="10"/>
      <c r="B38" s="10"/>
      <c r="C38" s="28">
        <v>6000</v>
      </c>
      <c r="D38" s="31">
        <f>E38+F38-E38*F38/120</f>
        <v>77.50030980921375</v>
      </c>
      <c r="E38" s="32">
        <f>'H (alterbegleitend)'!C35</f>
        <v>70.5405078</v>
      </c>
      <c r="F38" s="60">
        <f>IF('N (durch Lärm)'!D35&lt;0,0,'N (durch Lärm)'!D35)</f>
        <v>16.88606582793926</v>
      </c>
      <c r="G38" s="56"/>
      <c r="H38" s="57"/>
      <c r="I38" s="57"/>
      <c r="J38" s="57"/>
      <c r="K38" s="57"/>
      <c r="L38" s="57"/>
      <c r="M38" s="57"/>
      <c r="N38" s="57"/>
      <c r="O38" s="57"/>
    </row>
    <row r="39" spans="1:15" ht="13.5" thickBot="1">
      <c r="A39" s="10"/>
      <c r="B39" s="10"/>
      <c r="C39" s="33">
        <v>8000</v>
      </c>
      <c r="D39" s="34"/>
      <c r="E39" s="35">
        <f>'H (alterbegleitend)'!C36</f>
        <v>84.5876262</v>
      </c>
      <c r="F39" s="60"/>
      <c r="G39" s="56"/>
      <c r="H39" s="57"/>
      <c r="I39" s="57"/>
      <c r="J39" s="57"/>
      <c r="K39" s="57"/>
      <c r="L39" s="57"/>
      <c r="M39" s="57"/>
      <c r="N39" s="57"/>
      <c r="O39" s="57"/>
    </row>
    <row r="40" spans="1:15" ht="12.75">
      <c r="A40" s="57"/>
      <c r="B40" s="57"/>
      <c r="C40" s="58"/>
      <c r="D40" s="58"/>
      <c r="E40" s="58"/>
      <c r="F40" s="58"/>
      <c r="G40" s="58"/>
      <c r="H40" s="57"/>
      <c r="I40" s="57"/>
      <c r="J40" s="57"/>
      <c r="K40" s="57"/>
      <c r="L40" s="57"/>
      <c r="M40" s="57"/>
      <c r="N40" s="57"/>
      <c r="O40" s="57"/>
    </row>
    <row r="41" spans="1:15" ht="12.75">
      <c r="A41" s="57"/>
      <c r="B41" s="57"/>
      <c r="C41" s="57"/>
      <c r="D41" s="57"/>
      <c r="E41" s="57"/>
      <c r="F41" s="57"/>
      <c r="G41" s="57"/>
      <c r="H41" s="57"/>
      <c r="I41" s="57"/>
      <c r="J41" s="57"/>
      <c r="K41" s="57"/>
      <c r="L41" s="57"/>
      <c r="M41" s="57"/>
      <c r="N41" s="57"/>
      <c r="O41" s="57"/>
    </row>
    <row r="42" spans="1:15" ht="12.75">
      <c r="A42" s="57"/>
      <c r="B42" s="57"/>
      <c r="C42" s="57"/>
      <c r="D42" s="57"/>
      <c r="E42" s="57"/>
      <c r="F42" s="57"/>
      <c r="G42" s="57"/>
      <c r="H42" s="57"/>
      <c r="I42" s="57"/>
      <c r="J42" s="57"/>
      <c r="K42" s="57"/>
      <c r="L42" s="57"/>
      <c r="M42" s="57"/>
      <c r="N42" s="57"/>
      <c r="O42" s="57"/>
    </row>
    <row r="43" spans="1:15" ht="12.75">
      <c r="A43" s="57"/>
      <c r="B43" s="57"/>
      <c r="C43" s="57"/>
      <c r="D43" s="57"/>
      <c r="E43" s="57"/>
      <c r="F43" s="57"/>
      <c r="G43" s="57"/>
      <c r="H43" s="57"/>
      <c r="I43" s="57"/>
      <c r="J43" s="57"/>
      <c r="K43" s="57"/>
      <c r="L43" s="57"/>
      <c r="M43" s="57"/>
      <c r="N43" s="57"/>
      <c r="O43" s="57"/>
    </row>
    <row r="44" spans="1:15" ht="12.75">
      <c r="A44" s="57"/>
      <c r="B44" s="57"/>
      <c r="C44" s="57"/>
      <c r="D44" s="57"/>
      <c r="E44" s="57"/>
      <c r="F44" s="57"/>
      <c r="G44" s="57"/>
      <c r="H44" s="57"/>
      <c r="I44" s="57"/>
      <c r="J44" s="57"/>
      <c r="K44" s="57"/>
      <c r="L44" s="57"/>
      <c r="M44" s="57"/>
      <c r="N44" s="57"/>
      <c r="O44" s="57"/>
    </row>
    <row r="45" spans="1:15" ht="12.75">
      <c r="A45" s="57"/>
      <c r="B45" s="57"/>
      <c r="C45" s="57"/>
      <c r="D45" s="57"/>
      <c r="E45" s="57"/>
      <c r="F45" s="57"/>
      <c r="G45" s="57"/>
      <c r="H45" s="57"/>
      <c r="I45" s="57"/>
      <c r="J45" s="57"/>
      <c r="K45" s="57"/>
      <c r="L45" s="57"/>
      <c r="M45" s="57"/>
      <c r="N45" s="57"/>
      <c r="O45" s="57"/>
    </row>
    <row r="46" spans="1:15" ht="12.75">
      <c r="A46" s="57"/>
      <c r="B46" s="57"/>
      <c r="C46" s="57"/>
      <c r="D46" s="57"/>
      <c r="E46" s="57"/>
      <c r="F46" s="57"/>
      <c r="G46" s="57"/>
      <c r="H46" s="57"/>
      <c r="I46" s="57"/>
      <c r="J46" s="57"/>
      <c r="K46" s="57"/>
      <c r="L46" s="57"/>
      <c r="M46" s="57"/>
      <c r="N46" s="57"/>
      <c r="O46" s="57"/>
    </row>
    <row r="47" spans="1:15" ht="12.75">
      <c r="A47" s="57"/>
      <c r="B47" s="57"/>
      <c r="C47" s="57"/>
      <c r="D47" s="57"/>
      <c r="E47" s="57"/>
      <c r="F47" s="57"/>
      <c r="G47" s="57"/>
      <c r="H47" s="57"/>
      <c r="I47" s="57"/>
      <c r="J47" s="57"/>
      <c r="K47" s="57"/>
      <c r="L47" s="57"/>
      <c r="M47" s="57"/>
      <c r="N47" s="57"/>
      <c r="O47" s="57"/>
    </row>
    <row r="48" spans="1:15" ht="12.75">
      <c r="A48" s="57"/>
      <c r="B48" s="57"/>
      <c r="C48" s="57"/>
      <c r="D48" s="57"/>
      <c r="E48" s="57"/>
      <c r="F48" s="57"/>
      <c r="G48" s="57"/>
      <c r="H48" s="57"/>
      <c r="I48" s="57"/>
      <c r="J48" s="57"/>
      <c r="K48" s="57"/>
      <c r="L48" s="57"/>
      <c r="M48" s="57"/>
      <c r="N48" s="57"/>
      <c r="O48" s="57"/>
    </row>
    <row r="49" spans="1:15" ht="12.75">
      <c r="A49" s="57"/>
      <c r="B49" s="57"/>
      <c r="C49" s="57"/>
      <c r="D49" s="57"/>
      <c r="E49" s="57"/>
      <c r="F49" s="57"/>
      <c r="G49" s="57"/>
      <c r="H49" s="57"/>
      <c r="I49" s="57"/>
      <c r="J49" s="57"/>
      <c r="K49" s="57"/>
      <c r="L49" s="57"/>
      <c r="M49" s="57"/>
      <c r="N49" s="57"/>
      <c r="O49" s="57"/>
    </row>
    <row r="50" spans="1:15" ht="12.75">
      <c r="A50" s="57"/>
      <c r="B50" s="57"/>
      <c r="C50" s="57"/>
      <c r="D50" s="57"/>
      <c r="E50" s="57"/>
      <c r="F50" s="57"/>
      <c r="G50" s="57"/>
      <c r="H50" s="57"/>
      <c r="I50" s="57"/>
      <c r="J50" s="57"/>
      <c r="K50" s="57"/>
      <c r="L50" s="57"/>
      <c r="M50" s="57"/>
      <c r="N50" s="57"/>
      <c r="O50" s="57"/>
    </row>
    <row r="51" spans="1:15" ht="12.75">
      <c r="A51" s="57"/>
      <c r="B51" s="57"/>
      <c r="C51" s="57"/>
      <c r="D51" s="57"/>
      <c r="E51" s="57"/>
      <c r="F51" s="57"/>
      <c r="G51" s="57"/>
      <c r="H51" s="57"/>
      <c r="I51" s="57"/>
      <c r="J51" s="57"/>
      <c r="K51" s="57"/>
      <c r="L51" s="57"/>
      <c r="M51" s="57"/>
      <c r="N51" s="57"/>
      <c r="O51" s="57"/>
    </row>
    <row r="52" spans="1:15" ht="12.75">
      <c r="A52" s="57"/>
      <c r="B52" s="57"/>
      <c r="C52" s="57"/>
      <c r="D52" s="57"/>
      <c r="E52" s="57"/>
      <c r="F52" s="57"/>
      <c r="G52" s="57"/>
      <c r="H52" s="57"/>
      <c r="I52" s="57"/>
      <c r="J52" s="57"/>
      <c r="K52" s="57"/>
      <c r="L52" s="57"/>
      <c r="M52" s="57"/>
      <c r="N52" s="57"/>
      <c r="O52" s="57"/>
    </row>
    <row r="53" spans="1:15" ht="12.75">
      <c r="A53" s="57"/>
      <c r="B53" s="57"/>
      <c r="C53" s="57"/>
      <c r="D53" s="57"/>
      <c r="E53" s="57"/>
      <c r="F53" s="57"/>
      <c r="G53" s="57"/>
      <c r="H53" s="57"/>
      <c r="I53" s="57"/>
      <c r="J53" s="57"/>
      <c r="K53" s="57"/>
      <c r="L53" s="57"/>
      <c r="M53" s="57"/>
      <c r="N53" s="57"/>
      <c r="O53" s="57"/>
    </row>
    <row r="54" spans="1:15" ht="12.75">
      <c r="A54" s="57"/>
      <c r="B54" s="57"/>
      <c r="C54" s="57"/>
      <c r="D54" s="57"/>
      <c r="E54" s="57"/>
      <c r="F54" s="10"/>
      <c r="G54" s="10"/>
      <c r="H54" s="10"/>
      <c r="I54" s="10"/>
      <c r="J54" s="10"/>
      <c r="K54" s="10"/>
      <c r="L54" s="10"/>
      <c r="M54" s="10"/>
      <c r="N54" s="10"/>
      <c r="O54" s="10"/>
    </row>
    <row r="55" spans="1:15" ht="12.75">
      <c r="A55" s="57"/>
      <c r="B55" s="57"/>
      <c r="C55" s="57"/>
      <c r="D55" s="57"/>
      <c r="E55" s="57"/>
      <c r="F55" s="10"/>
      <c r="G55" s="10"/>
      <c r="H55" s="10"/>
      <c r="I55" s="10"/>
      <c r="J55" s="10"/>
      <c r="K55" s="10"/>
      <c r="L55" s="10"/>
      <c r="M55" s="10"/>
      <c r="N55" s="10"/>
      <c r="O55" s="10"/>
    </row>
    <row r="56" spans="1:15" ht="12.75">
      <c r="A56" s="10"/>
      <c r="B56" s="10"/>
      <c r="C56" s="10"/>
      <c r="D56" s="10"/>
      <c r="E56" s="10"/>
      <c r="F56" s="10"/>
      <c r="G56" s="10"/>
      <c r="H56" s="10"/>
      <c r="I56" s="10"/>
      <c r="J56" s="10"/>
      <c r="K56" s="10"/>
      <c r="L56" s="10"/>
      <c r="M56" s="10"/>
      <c r="N56" s="10"/>
      <c r="O56" s="10"/>
    </row>
    <row r="57" spans="1:15" ht="12.75">
      <c r="A57" s="10"/>
      <c r="B57" s="10"/>
      <c r="C57" s="10"/>
      <c r="D57" s="10"/>
      <c r="E57" s="10"/>
      <c r="F57" s="10"/>
      <c r="G57" s="10"/>
      <c r="H57" s="10"/>
      <c r="I57" s="10"/>
      <c r="J57" s="10"/>
      <c r="K57" s="10"/>
      <c r="L57" s="10"/>
      <c r="M57" s="10"/>
      <c r="N57" s="10"/>
      <c r="O57" s="10"/>
    </row>
    <row r="58" spans="1:15" ht="12.75">
      <c r="A58" s="10"/>
      <c r="B58" s="10"/>
      <c r="C58" s="10"/>
      <c r="D58" s="10"/>
      <c r="E58" s="10"/>
      <c r="F58" s="10"/>
      <c r="G58" s="10"/>
      <c r="H58" s="10"/>
      <c r="I58" s="10"/>
      <c r="J58" s="10"/>
      <c r="K58" s="10"/>
      <c r="L58" s="10"/>
      <c r="M58" s="10"/>
      <c r="N58" s="10"/>
      <c r="O58" s="10"/>
    </row>
    <row r="59" spans="1:15" ht="12.75">
      <c r="A59" s="10"/>
      <c r="B59" s="10"/>
      <c r="C59" s="10"/>
      <c r="D59" s="10"/>
      <c r="E59" s="10"/>
      <c r="F59" s="10"/>
      <c r="G59" s="10"/>
      <c r="H59" s="10"/>
      <c r="I59" s="10"/>
      <c r="J59" s="10"/>
      <c r="K59" s="10"/>
      <c r="L59" s="10"/>
      <c r="M59" s="10"/>
      <c r="N59" s="10"/>
      <c r="O59" s="10"/>
    </row>
    <row r="60" spans="1:15" ht="12.75">
      <c r="A60" s="10"/>
      <c r="B60" s="10"/>
      <c r="C60" s="10"/>
      <c r="D60" s="10"/>
      <c r="E60" s="10"/>
      <c r="F60" s="10"/>
      <c r="G60" s="10"/>
      <c r="H60" s="10"/>
      <c r="I60" s="10"/>
      <c r="J60" s="10"/>
      <c r="K60" s="10"/>
      <c r="L60" s="10"/>
      <c r="M60" s="10"/>
      <c r="N60" s="10"/>
      <c r="O60" s="10"/>
    </row>
    <row r="61" spans="1:15" ht="12.75">
      <c r="A61" s="10"/>
      <c r="B61" s="10"/>
      <c r="C61" s="10"/>
      <c r="D61" s="10"/>
      <c r="E61" s="10"/>
      <c r="F61" s="10"/>
      <c r="G61" s="10"/>
      <c r="H61" s="10"/>
      <c r="I61" s="10"/>
      <c r="J61" s="10"/>
      <c r="K61" s="10"/>
      <c r="L61" s="10"/>
      <c r="M61" s="10"/>
      <c r="N61" s="10"/>
      <c r="O61" s="10"/>
    </row>
    <row r="62" spans="1:15" ht="12.75">
      <c r="A62" s="10"/>
      <c r="B62" s="10"/>
      <c r="C62" s="10"/>
      <c r="D62" s="10"/>
      <c r="E62" s="10"/>
      <c r="F62" s="10"/>
      <c r="G62" s="10"/>
      <c r="H62" s="10"/>
      <c r="I62" s="10"/>
      <c r="J62" s="10"/>
      <c r="K62" s="10"/>
      <c r="L62" s="10"/>
      <c r="M62" s="10"/>
      <c r="N62" s="10"/>
      <c r="O62" s="10"/>
    </row>
    <row r="63" spans="1:15" ht="12.75">
      <c r="A63" s="10"/>
      <c r="B63" s="10"/>
      <c r="C63" s="10"/>
      <c r="D63" s="10"/>
      <c r="E63" s="10"/>
      <c r="F63" s="10"/>
      <c r="G63" s="10"/>
      <c r="H63" s="10"/>
      <c r="I63" s="10"/>
      <c r="J63" s="10"/>
      <c r="K63" s="10"/>
      <c r="L63" s="10"/>
      <c r="M63" s="10"/>
      <c r="N63" s="10"/>
      <c r="O63" s="10"/>
    </row>
    <row r="64" spans="1:15" ht="12.75">
      <c r="A64" s="10"/>
      <c r="B64" s="10"/>
      <c r="C64" s="10"/>
      <c r="D64" s="10"/>
      <c r="E64" s="10"/>
      <c r="F64" s="10"/>
      <c r="G64" s="10"/>
      <c r="H64" s="10"/>
      <c r="I64" s="10"/>
      <c r="J64" s="10"/>
      <c r="K64" s="10"/>
      <c r="L64" s="10"/>
      <c r="M64" s="10"/>
      <c r="N64" s="10"/>
      <c r="O64" s="10"/>
    </row>
    <row r="65" spans="1:15" ht="12.75">
      <c r="A65" s="10"/>
      <c r="B65" s="10"/>
      <c r="C65" s="10"/>
      <c r="D65" s="10"/>
      <c r="E65" s="10"/>
      <c r="F65" s="10"/>
      <c r="G65" s="10"/>
      <c r="H65" s="10"/>
      <c r="I65" s="10"/>
      <c r="J65" s="10"/>
      <c r="K65" s="10"/>
      <c r="L65" s="10"/>
      <c r="M65" s="10"/>
      <c r="N65" s="10"/>
      <c r="O65" s="10"/>
    </row>
    <row r="66" spans="1:15" ht="12.75">
      <c r="A66" s="10"/>
      <c r="B66" s="10"/>
      <c r="C66" s="10"/>
      <c r="D66" s="10"/>
      <c r="E66" s="10"/>
      <c r="F66" s="10"/>
      <c r="G66" s="10"/>
      <c r="H66" s="10"/>
      <c r="I66" s="10"/>
      <c r="J66" s="10"/>
      <c r="K66" s="10"/>
      <c r="L66" s="10"/>
      <c r="M66" s="10"/>
      <c r="N66" s="10"/>
      <c r="O66" s="10"/>
    </row>
    <row r="67" spans="1:15" ht="12.75">
      <c r="A67" s="10"/>
      <c r="B67" s="10"/>
      <c r="C67" s="10"/>
      <c r="D67" s="10"/>
      <c r="E67" s="10"/>
      <c r="F67" s="10"/>
      <c r="G67" s="10"/>
      <c r="H67" s="10"/>
      <c r="I67" s="10"/>
      <c r="J67" s="10"/>
      <c r="K67" s="10"/>
      <c r="L67" s="10"/>
      <c r="M67" s="10"/>
      <c r="N67" s="10"/>
      <c r="O67" s="10"/>
    </row>
    <row r="68" spans="1:15" ht="12.75">
      <c r="A68" s="10"/>
      <c r="B68" s="10"/>
      <c r="C68" s="10"/>
      <c r="D68" s="10"/>
      <c r="E68" s="10"/>
      <c r="F68" s="10"/>
      <c r="G68" s="10"/>
      <c r="H68" s="10"/>
      <c r="I68" s="10"/>
      <c r="J68" s="10"/>
      <c r="K68" s="10"/>
      <c r="L68" s="10"/>
      <c r="M68" s="10"/>
      <c r="N68" s="10"/>
      <c r="O68" s="10"/>
    </row>
    <row r="69" spans="1:15" ht="12.75">
      <c r="A69" s="10"/>
      <c r="B69" s="10"/>
      <c r="C69" s="10"/>
      <c r="D69" s="10"/>
      <c r="E69" s="10"/>
      <c r="F69" s="10"/>
      <c r="G69" s="10"/>
      <c r="H69" s="10"/>
      <c r="I69" s="10"/>
      <c r="J69" s="10"/>
      <c r="K69" s="10"/>
      <c r="L69" s="10"/>
      <c r="M69" s="10"/>
      <c r="N69" s="10"/>
      <c r="O69" s="10"/>
    </row>
    <row r="70" spans="1:15" ht="12.75">
      <c r="A70" s="10"/>
      <c r="B70" s="10"/>
      <c r="C70" s="10"/>
      <c r="D70" s="10"/>
      <c r="E70" s="10"/>
      <c r="F70" s="10"/>
      <c r="G70" s="10"/>
      <c r="H70" s="10"/>
      <c r="I70" s="10"/>
      <c r="J70" s="10"/>
      <c r="K70" s="10"/>
      <c r="L70" s="10"/>
      <c r="M70" s="10"/>
      <c r="N70" s="10"/>
      <c r="O70" s="10"/>
    </row>
    <row r="71" spans="1:15" ht="12.75">
      <c r="A71" s="10"/>
      <c r="B71" s="10"/>
      <c r="C71" s="10"/>
      <c r="D71" s="10"/>
      <c r="E71" s="10"/>
      <c r="F71" s="10"/>
      <c r="G71" s="10"/>
      <c r="H71" s="10"/>
      <c r="I71" s="10"/>
      <c r="J71" s="10"/>
      <c r="K71" s="10"/>
      <c r="L71" s="10"/>
      <c r="M71" s="10"/>
      <c r="N71" s="10"/>
      <c r="O71" s="10"/>
    </row>
    <row r="72" spans="1:15" ht="12.75">
      <c r="A72" s="10"/>
      <c r="B72" s="10"/>
      <c r="C72" s="10"/>
      <c r="D72" s="10"/>
      <c r="E72" s="10"/>
      <c r="F72" s="10"/>
      <c r="G72" s="10"/>
      <c r="H72" s="10"/>
      <c r="I72" s="10"/>
      <c r="J72" s="10"/>
      <c r="K72" s="10"/>
      <c r="L72" s="10"/>
      <c r="M72" s="10"/>
      <c r="N72" s="10"/>
      <c r="O72" s="10"/>
    </row>
    <row r="73" spans="1:15" ht="12.75">
      <c r="A73" s="10"/>
      <c r="B73" s="10"/>
      <c r="C73" s="10"/>
      <c r="D73" s="10"/>
      <c r="E73" s="10"/>
      <c r="F73" s="10"/>
      <c r="G73" s="10"/>
      <c r="H73" s="10"/>
      <c r="I73" s="10"/>
      <c r="J73" s="10"/>
      <c r="K73" s="10"/>
      <c r="L73" s="10"/>
      <c r="M73" s="10"/>
      <c r="N73" s="10"/>
      <c r="O73" s="10"/>
    </row>
    <row r="74" spans="1:15" ht="12.75">
      <c r="A74" s="10"/>
      <c r="B74" s="10"/>
      <c r="C74" s="10"/>
      <c r="D74" s="10"/>
      <c r="E74" s="10"/>
      <c r="F74" s="10"/>
      <c r="G74" s="10"/>
      <c r="H74" s="10"/>
      <c r="I74" s="10"/>
      <c r="J74" s="10"/>
      <c r="K74" s="10"/>
      <c r="L74" s="10"/>
      <c r="M74" s="10"/>
      <c r="N74" s="10"/>
      <c r="O74" s="10"/>
    </row>
    <row r="75" spans="1:15" ht="12.75">
      <c r="A75" s="10"/>
      <c r="B75" s="10"/>
      <c r="C75" s="10"/>
      <c r="D75" s="10"/>
      <c r="E75" s="10"/>
      <c r="F75" s="10"/>
      <c r="G75" s="10"/>
      <c r="H75" s="10"/>
      <c r="I75" s="10"/>
      <c r="J75" s="10"/>
      <c r="K75" s="10"/>
      <c r="L75" s="10"/>
      <c r="M75" s="10"/>
      <c r="N75" s="10"/>
      <c r="O75" s="10"/>
    </row>
    <row r="76" spans="1:15" ht="12.75">
      <c r="A76" s="10"/>
      <c r="B76" s="10"/>
      <c r="C76" s="10"/>
      <c r="D76" s="10"/>
      <c r="E76" s="10"/>
      <c r="F76" s="10"/>
      <c r="G76" s="10"/>
      <c r="H76" s="10"/>
      <c r="I76" s="10"/>
      <c r="J76" s="10"/>
      <c r="K76" s="10"/>
      <c r="L76" s="10"/>
      <c r="M76" s="10"/>
      <c r="N76" s="10"/>
      <c r="O76" s="10"/>
    </row>
    <row r="77" spans="1:15" ht="12.75">
      <c r="A77" s="10"/>
      <c r="B77" s="10"/>
      <c r="C77" s="10"/>
      <c r="D77" s="10"/>
      <c r="E77" s="10"/>
      <c r="F77" s="10"/>
      <c r="G77" s="10"/>
      <c r="H77" s="10"/>
      <c r="I77" s="10"/>
      <c r="J77" s="10"/>
      <c r="K77" s="10"/>
      <c r="L77" s="10"/>
      <c r="M77" s="10"/>
      <c r="N77" s="10"/>
      <c r="O77" s="10"/>
    </row>
    <row r="78" spans="1:15" ht="12.75">
      <c r="A78" s="10"/>
      <c r="B78" s="10"/>
      <c r="C78" s="10"/>
      <c r="D78" s="10"/>
      <c r="E78" s="10"/>
      <c r="F78" s="10"/>
      <c r="G78" s="10"/>
      <c r="H78" s="10"/>
      <c r="I78" s="10"/>
      <c r="J78" s="10"/>
      <c r="K78" s="10"/>
      <c r="L78" s="10"/>
      <c r="M78" s="10"/>
      <c r="N78" s="10"/>
      <c r="O78" s="10"/>
    </row>
    <row r="79" spans="1:15" ht="12.75">
      <c r="A79" s="10"/>
      <c r="B79" s="10"/>
      <c r="C79" s="10"/>
      <c r="D79" s="10"/>
      <c r="E79" s="10"/>
      <c r="F79" s="10"/>
      <c r="G79" s="10"/>
      <c r="H79" s="10"/>
      <c r="I79" s="10"/>
      <c r="J79" s="10"/>
      <c r="K79" s="10"/>
      <c r="L79" s="10"/>
      <c r="M79" s="10"/>
      <c r="N79" s="10"/>
      <c r="O79" s="10"/>
    </row>
    <row r="80" spans="1:15" ht="12.75">
      <c r="A80" s="10"/>
      <c r="B80" s="10"/>
      <c r="C80" s="10"/>
      <c r="D80" s="10"/>
      <c r="E80" s="10"/>
      <c r="F80" s="10"/>
      <c r="G80" s="10"/>
      <c r="H80" s="10"/>
      <c r="I80" s="10"/>
      <c r="J80" s="10"/>
      <c r="K80" s="10"/>
      <c r="L80" s="10"/>
      <c r="M80" s="10"/>
      <c r="N80" s="10"/>
      <c r="O80" s="10"/>
    </row>
    <row r="81" spans="1:15" ht="12.75">
      <c r="A81" s="10"/>
      <c r="B81" s="10"/>
      <c r="C81" s="10"/>
      <c r="D81" s="10"/>
      <c r="E81" s="10"/>
      <c r="F81" s="10"/>
      <c r="G81" s="10"/>
      <c r="H81" s="10"/>
      <c r="I81" s="10"/>
      <c r="J81" s="10"/>
      <c r="K81" s="10"/>
      <c r="L81" s="10"/>
      <c r="M81" s="10"/>
      <c r="N81" s="10"/>
      <c r="O81" s="10"/>
    </row>
    <row r="82" spans="1:15" ht="12.75">
      <c r="A82" s="10"/>
      <c r="B82" s="10"/>
      <c r="C82" s="10"/>
      <c r="D82" s="10"/>
      <c r="E82" s="10"/>
      <c r="F82" s="10"/>
      <c r="G82" s="10"/>
      <c r="H82" s="10"/>
      <c r="I82" s="10"/>
      <c r="J82" s="10"/>
      <c r="K82" s="10"/>
      <c r="L82" s="10"/>
      <c r="M82" s="10"/>
      <c r="N82" s="10"/>
      <c r="O82" s="10"/>
    </row>
    <row r="83" spans="1:15" ht="12.75">
      <c r="A83" s="10"/>
      <c r="B83" s="10"/>
      <c r="C83" s="10"/>
      <c r="D83" s="10"/>
      <c r="E83" s="10"/>
      <c r="F83" s="10"/>
      <c r="G83" s="10"/>
      <c r="H83" s="10"/>
      <c r="I83" s="10"/>
      <c r="J83" s="10"/>
      <c r="K83" s="10"/>
      <c r="L83" s="10"/>
      <c r="M83" s="10"/>
      <c r="N83" s="10"/>
      <c r="O83" s="10"/>
    </row>
    <row r="84" spans="1:15" ht="12.75">
      <c r="A84" s="10"/>
      <c r="B84" s="10"/>
      <c r="C84" s="10"/>
      <c r="D84" s="10"/>
      <c r="E84" s="10"/>
      <c r="F84" s="10"/>
      <c r="G84" s="10"/>
      <c r="H84" s="10"/>
      <c r="I84" s="10"/>
      <c r="J84" s="10"/>
      <c r="K84" s="10"/>
      <c r="L84" s="10"/>
      <c r="M84" s="10"/>
      <c r="N84" s="10"/>
      <c r="O84" s="10"/>
    </row>
    <row r="85" spans="1:15" ht="12.75">
      <c r="A85" s="10"/>
      <c r="B85" s="10"/>
      <c r="C85" s="10"/>
      <c r="D85" s="10"/>
      <c r="E85" s="10"/>
      <c r="F85" s="10"/>
      <c r="G85" s="10"/>
      <c r="H85" s="10"/>
      <c r="I85" s="10"/>
      <c r="J85" s="10"/>
      <c r="K85" s="10"/>
      <c r="L85" s="10"/>
      <c r="M85" s="10"/>
      <c r="N85" s="10"/>
      <c r="O85" s="10"/>
    </row>
    <row r="86" spans="1:15" ht="12.75">
      <c r="A86" s="10"/>
      <c r="B86" s="10"/>
      <c r="C86" s="10"/>
      <c r="D86" s="10"/>
      <c r="E86" s="10"/>
      <c r="F86" s="10"/>
      <c r="G86" s="10"/>
      <c r="H86" s="10"/>
      <c r="I86" s="10"/>
      <c r="J86" s="10"/>
      <c r="K86" s="10"/>
      <c r="L86" s="10"/>
      <c r="M86" s="10"/>
      <c r="N86" s="10"/>
      <c r="O86" s="10"/>
    </row>
    <row r="87" spans="1:15" ht="12.75">
      <c r="A87" s="10"/>
      <c r="B87" s="10"/>
      <c r="C87" s="10"/>
      <c r="D87" s="10"/>
      <c r="E87" s="10"/>
      <c r="F87" s="10"/>
      <c r="G87" s="10"/>
      <c r="H87" s="10"/>
      <c r="I87" s="10"/>
      <c r="J87" s="10"/>
      <c r="K87" s="10"/>
      <c r="L87" s="10"/>
      <c r="M87" s="10"/>
      <c r="N87" s="10"/>
      <c r="O87" s="10"/>
    </row>
    <row r="88" spans="1:15" ht="12.75">
      <c r="A88" s="10"/>
      <c r="B88" s="10"/>
      <c r="C88" s="10"/>
      <c r="D88" s="10"/>
      <c r="E88" s="10"/>
      <c r="F88" s="10"/>
      <c r="G88" s="10"/>
      <c r="H88" s="10"/>
      <c r="I88" s="10"/>
      <c r="J88" s="10"/>
      <c r="K88" s="10"/>
      <c r="L88" s="10"/>
      <c r="M88" s="10"/>
      <c r="N88" s="10"/>
      <c r="O88" s="10"/>
    </row>
    <row r="89" spans="1:15" ht="12.75">
      <c r="A89" s="10"/>
      <c r="B89" s="10"/>
      <c r="C89" s="10"/>
      <c r="D89" s="10"/>
      <c r="E89" s="10"/>
      <c r="F89" s="10"/>
      <c r="G89" s="10"/>
      <c r="H89" s="10"/>
      <c r="I89" s="10"/>
      <c r="J89" s="10"/>
      <c r="K89" s="10"/>
      <c r="L89" s="10"/>
      <c r="M89" s="10"/>
      <c r="N89" s="10"/>
      <c r="O89" s="10"/>
    </row>
    <row r="90" spans="1:15" ht="12.75">
      <c r="A90" s="10"/>
      <c r="B90" s="10"/>
      <c r="C90" s="10"/>
      <c r="D90" s="10"/>
      <c r="E90" s="10"/>
      <c r="F90" s="10"/>
      <c r="G90" s="10"/>
      <c r="H90" s="10"/>
      <c r="I90" s="10"/>
      <c r="J90" s="10"/>
      <c r="K90" s="10"/>
      <c r="L90" s="10"/>
      <c r="M90" s="10"/>
      <c r="N90" s="10"/>
      <c r="O90" s="10"/>
    </row>
    <row r="91" spans="1:15" ht="12.75">
      <c r="A91" s="10"/>
      <c r="B91" s="10"/>
      <c r="C91" s="10"/>
      <c r="D91" s="10"/>
      <c r="E91" s="10"/>
      <c r="F91" s="10"/>
      <c r="G91" s="10"/>
      <c r="H91" s="10"/>
      <c r="I91" s="10"/>
      <c r="J91" s="10"/>
      <c r="K91" s="10"/>
      <c r="L91" s="10"/>
      <c r="M91" s="10"/>
      <c r="N91" s="10"/>
      <c r="O91" s="10"/>
    </row>
    <row r="92" spans="1:15" ht="12.75">
      <c r="A92" s="10"/>
      <c r="B92" s="10"/>
      <c r="C92" s="10"/>
      <c r="D92" s="10"/>
      <c r="E92" s="10"/>
      <c r="F92" s="10"/>
      <c r="G92" s="10"/>
      <c r="H92" s="10"/>
      <c r="I92" s="10"/>
      <c r="J92" s="10"/>
      <c r="K92" s="10"/>
      <c r="L92" s="10"/>
      <c r="M92" s="10"/>
      <c r="N92" s="10"/>
      <c r="O92" s="10"/>
    </row>
    <row r="93" spans="1:15" ht="12.75">
      <c r="A93" s="10"/>
      <c r="B93" s="10"/>
      <c r="C93" s="10"/>
      <c r="D93" s="10"/>
      <c r="E93" s="10"/>
      <c r="F93" s="10"/>
      <c r="G93" s="10"/>
      <c r="H93" s="10"/>
      <c r="I93" s="10"/>
      <c r="J93" s="10"/>
      <c r="K93" s="10"/>
      <c r="L93" s="10"/>
      <c r="M93" s="10"/>
      <c r="N93" s="10"/>
      <c r="O93" s="10"/>
    </row>
    <row r="94" spans="1:15" ht="12.75">
      <c r="A94" s="10"/>
      <c r="B94" s="10"/>
      <c r="C94" s="10"/>
      <c r="D94" s="10"/>
      <c r="E94" s="10"/>
      <c r="F94" s="10"/>
      <c r="G94" s="10"/>
      <c r="H94" s="10"/>
      <c r="I94" s="10"/>
      <c r="J94" s="10"/>
      <c r="K94" s="10"/>
      <c r="L94" s="10"/>
      <c r="M94" s="10"/>
      <c r="N94" s="10"/>
      <c r="O94" s="10"/>
    </row>
    <row r="95" spans="1:15" ht="12.75">
      <c r="A95" s="10"/>
      <c r="B95" s="10"/>
      <c r="C95" s="10"/>
      <c r="D95" s="10"/>
      <c r="E95" s="10"/>
      <c r="F95" s="10"/>
      <c r="G95" s="10"/>
      <c r="H95" s="10"/>
      <c r="I95" s="10"/>
      <c r="J95" s="10"/>
      <c r="K95" s="10"/>
      <c r="L95" s="10"/>
      <c r="M95" s="10"/>
      <c r="N95" s="10"/>
      <c r="O95" s="10"/>
    </row>
    <row r="96" spans="1:15" ht="12.75">
      <c r="A96" s="10"/>
      <c r="B96" s="10"/>
      <c r="C96" s="10"/>
      <c r="D96" s="10"/>
      <c r="E96" s="10"/>
      <c r="F96" s="10"/>
      <c r="G96" s="10"/>
      <c r="H96" s="10"/>
      <c r="I96" s="10"/>
      <c r="J96" s="10"/>
      <c r="K96" s="10"/>
      <c r="L96" s="10"/>
      <c r="M96" s="10"/>
      <c r="N96" s="10"/>
      <c r="O96" s="10"/>
    </row>
    <row r="97" spans="1:15" ht="12.75">
      <c r="A97" s="10"/>
      <c r="B97" s="10"/>
      <c r="C97" s="10"/>
      <c r="D97" s="10"/>
      <c r="E97" s="10"/>
      <c r="F97" s="10"/>
      <c r="G97" s="10"/>
      <c r="H97" s="10"/>
      <c r="I97" s="10"/>
      <c r="J97" s="10"/>
      <c r="K97" s="10"/>
      <c r="L97" s="10"/>
      <c r="M97" s="10"/>
      <c r="N97" s="10"/>
      <c r="O97" s="10"/>
    </row>
    <row r="98" spans="1:15" ht="12.75">
      <c r="A98" s="10"/>
      <c r="B98" s="10"/>
      <c r="C98" s="10"/>
      <c r="D98" s="10"/>
      <c r="E98" s="10"/>
      <c r="F98" s="10"/>
      <c r="G98" s="10"/>
      <c r="H98" s="10"/>
      <c r="I98" s="10"/>
      <c r="J98" s="10"/>
      <c r="K98" s="10"/>
      <c r="L98" s="10"/>
      <c r="M98" s="10"/>
      <c r="N98" s="10"/>
      <c r="O98" s="10"/>
    </row>
    <row r="99" spans="1:15" ht="12.75">
      <c r="A99" s="10"/>
      <c r="B99" s="10"/>
      <c r="C99" s="10"/>
      <c r="D99" s="10"/>
      <c r="E99" s="10"/>
      <c r="F99" s="10"/>
      <c r="G99" s="10"/>
      <c r="H99" s="10"/>
      <c r="I99" s="10"/>
      <c r="J99" s="10"/>
      <c r="K99" s="10"/>
      <c r="L99" s="10"/>
      <c r="M99" s="10"/>
      <c r="N99" s="10"/>
      <c r="O99" s="10"/>
    </row>
    <row r="100" spans="1:15" ht="12.75">
      <c r="A100" s="10"/>
      <c r="B100" s="10"/>
      <c r="C100" s="10"/>
      <c r="D100" s="10"/>
      <c r="E100" s="10"/>
      <c r="F100" s="10"/>
      <c r="G100" s="10"/>
      <c r="H100" s="10"/>
      <c r="I100" s="10"/>
      <c r="J100" s="10"/>
      <c r="K100" s="10"/>
      <c r="L100" s="10"/>
      <c r="M100" s="10"/>
      <c r="N100" s="10"/>
      <c r="O100" s="10"/>
    </row>
    <row r="101" spans="1:15" ht="12.75">
      <c r="A101" s="10"/>
      <c r="B101" s="10"/>
      <c r="C101" s="10"/>
      <c r="D101" s="10"/>
      <c r="E101" s="10"/>
      <c r="F101" s="10"/>
      <c r="G101" s="10"/>
      <c r="H101" s="10"/>
      <c r="I101" s="10"/>
      <c r="J101" s="10"/>
      <c r="K101" s="10"/>
      <c r="L101" s="10"/>
      <c r="M101" s="10"/>
      <c r="N101" s="10"/>
      <c r="O101" s="10"/>
    </row>
    <row r="102" spans="1:15" ht="12.75">
      <c r="A102" s="10"/>
      <c r="B102" s="10"/>
      <c r="C102" s="10"/>
      <c r="D102" s="10"/>
      <c r="E102" s="10"/>
      <c r="F102" s="10"/>
      <c r="G102" s="10"/>
      <c r="H102" s="10"/>
      <c r="I102" s="10"/>
      <c r="J102" s="10"/>
      <c r="K102" s="10"/>
      <c r="L102" s="10"/>
      <c r="M102" s="10"/>
      <c r="N102" s="10"/>
      <c r="O102" s="10"/>
    </row>
    <row r="103" spans="1:15" ht="12.75">
      <c r="A103" s="10"/>
      <c r="B103" s="10"/>
      <c r="C103" s="10"/>
      <c r="D103" s="10"/>
      <c r="E103" s="10"/>
      <c r="F103" s="10"/>
      <c r="G103" s="10"/>
      <c r="H103" s="10"/>
      <c r="I103" s="10"/>
      <c r="J103" s="10"/>
      <c r="K103" s="10"/>
      <c r="L103" s="10"/>
      <c r="M103" s="10"/>
      <c r="N103" s="10"/>
      <c r="O103" s="10"/>
    </row>
    <row r="104" spans="1:15" ht="12.75">
      <c r="A104" s="10"/>
      <c r="B104" s="10"/>
      <c r="C104" s="10"/>
      <c r="D104" s="10"/>
      <c r="E104" s="10"/>
      <c r="F104" s="10"/>
      <c r="G104" s="10"/>
      <c r="H104" s="10"/>
      <c r="I104" s="10"/>
      <c r="J104" s="10"/>
      <c r="K104" s="10"/>
      <c r="L104" s="10"/>
      <c r="M104" s="10"/>
      <c r="N104" s="10"/>
      <c r="O104" s="10"/>
    </row>
    <row r="105" spans="1:15" ht="12.75">
      <c r="A105" s="10"/>
      <c r="B105" s="10"/>
      <c r="C105" s="10"/>
      <c r="D105" s="10"/>
      <c r="E105" s="10"/>
      <c r="F105" s="10"/>
      <c r="G105" s="10"/>
      <c r="H105" s="10"/>
      <c r="I105" s="10"/>
      <c r="J105" s="10"/>
      <c r="K105" s="10"/>
      <c r="L105" s="10"/>
      <c r="M105" s="10"/>
      <c r="N105" s="10"/>
      <c r="O105" s="10"/>
    </row>
    <row r="106" spans="1:15" ht="12.75">
      <c r="A106" s="10"/>
      <c r="B106" s="10"/>
      <c r="C106" s="10"/>
      <c r="D106" s="10"/>
      <c r="E106" s="10"/>
      <c r="F106" s="10"/>
      <c r="G106" s="10"/>
      <c r="H106" s="10"/>
      <c r="I106" s="10"/>
      <c r="J106" s="10"/>
      <c r="K106" s="10"/>
      <c r="L106" s="10"/>
      <c r="M106" s="10"/>
      <c r="N106" s="10"/>
      <c r="O106" s="10"/>
    </row>
    <row r="107" spans="1:15" ht="12.75">
      <c r="A107" s="10"/>
      <c r="B107" s="10"/>
      <c r="C107" s="10"/>
      <c r="D107" s="10"/>
      <c r="E107" s="10"/>
      <c r="F107" s="10"/>
      <c r="G107" s="10"/>
      <c r="H107" s="10"/>
      <c r="I107" s="10"/>
      <c r="J107" s="10"/>
      <c r="K107" s="10"/>
      <c r="L107" s="10"/>
      <c r="M107" s="10"/>
      <c r="N107" s="10"/>
      <c r="O107" s="10"/>
    </row>
    <row r="108" spans="1:15" ht="12.75">
      <c r="A108" s="10"/>
      <c r="B108" s="10"/>
      <c r="C108" s="10"/>
      <c r="D108" s="10"/>
      <c r="E108" s="10"/>
      <c r="F108" s="10"/>
      <c r="G108" s="10"/>
      <c r="H108" s="10"/>
      <c r="I108" s="10"/>
      <c r="J108" s="10"/>
      <c r="K108" s="10"/>
      <c r="L108" s="10"/>
      <c r="M108" s="10"/>
      <c r="N108" s="10"/>
      <c r="O108" s="10"/>
    </row>
    <row r="109" spans="1:15" ht="12.75">
      <c r="A109" s="10"/>
      <c r="B109" s="10"/>
      <c r="C109" s="10"/>
      <c r="D109" s="10"/>
      <c r="E109" s="10"/>
      <c r="F109" s="10"/>
      <c r="G109" s="10"/>
      <c r="H109" s="10"/>
      <c r="I109" s="10"/>
      <c r="J109" s="10"/>
      <c r="K109" s="10"/>
      <c r="L109" s="10"/>
      <c r="M109" s="10"/>
      <c r="N109" s="10"/>
      <c r="O109" s="10"/>
    </row>
    <row r="110" spans="1:15" ht="12.75">
      <c r="A110" s="10"/>
      <c r="B110" s="10"/>
      <c r="C110" s="10"/>
      <c r="D110" s="10"/>
      <c r="E110" s="10"/>
      <c r="F110" s="10"/>
      <c r="G110" s="10"/>
      <c r="H110" s="10"/>
      <c r="I110" s="10"/>
      <c r="J110" s="10"/>
      <c r="K110" s="10"/>
      <c r="L110" s="10"/>
      <c r="M110" s="10"/>
      <c r="N110" s="10"/>
      <c r="O110" s="10"/>
    </row>
    <row r="111" spans="1:15" ht="12.75">
      <c r="A111" s="10"/>
      <c r="B111" s="10"/>
      <c r="C111" s="10"/>
      <c r="D111" s="10"/>
      <c r="E111" s="10"/>
      <c r="F111" s="10"/>
      <c r="G111" s="10"/>
      <c r="H111" s="10"/>
      <c r="I111" s="10"/>
      <c r="J111" s="10"/>
      <c r="K111" s="10"/>
      <c r="L111" s="10"/>
      <c r="M111" s="10"/>
      <c r="N111" s="10"/>
      <c r="O111" s="10"/>
    </row>
    <row r="112" spans="1:15" ht="12.75">
      <c r="A112" s="10"/>
      <c r="B112" s="10"/>
      <c r="C112" s="10"/>
      <c r="D112" s="10"/>
      <c r="E112" s="10"/>
      <c r="F112" s="10"/>
      <c r="G112" s="10"/>
      <c r="H112" s="10"/>
      <c r="I112" s="10"/>
      <c r="J112" s="10"/>
      <c r="K112" s="10"/>
      <c r="L112" s="10"/>
      <c r="M112" s="10"/>
      <c r="N112" s="10"/>
      <c r="O112" s="10"/>
    </row>
    <row r="113" spans="1:15" ht="12.75">
      <c r="A113" s="10"/>
      <c r="B113" s="10"/>
      <c r="C113" s="10"/>
      <c r="D113" s="10"/>
      <c r="E113" s="10"/>
      <c r="F113" s="10"/>
      <c r="G113" s="10"/>
      <c r="H113" s="10"/>
      <c r="I113" s="10"/>
      <c r="J113" s="10"/>
      <c r="K113" s="10"/>
      <c r="L113" s="10"/>
      <c r="M113" s="10"/>
      <c r="N113" s="10"/>
      <c r="O113" s="10"/>
    </row>
    <row r="114" spans="1:15" ht="12.75">
      <c r="A114" s="10"/>
      <c r="B114" s="10"/>
      <c r="C114" s="10"/>
      <c r="D114" s="10"/>
      <c r="E114" s="10"/>
      <c r="F114" s="10"/>
      <c r="G114" s="10"/>
      <c r="H114" s="10"/>
      <c r="I114" s="10"/>
      <c r="J114" s="10"/>
      <c r="K114" s="10"/>
      <c r="L114" s="10"/>
      <c r="M114" s="10"/>
      <c r="N114" s="10"/>
      <c r="O114" s="10"/>
    </row>
    <row r="115" spans="1:15" ht="12.75">
      <c r="A115" s="10"/>
      <c r="B115" s="10"/>
      <c r="C115" s="10"/>
      <c r="D115" s="10"/>
      <c r="E115" s="10"/>
      <c r="F115" s="10"/>
      <c r="G115" s="10"/>
      <c r="H115" s="10"/>
      <c r="I115" s="10"/>
      <c r="J115" s="10"/>
      <c r="K115" s="10"/>
      <c r="L115" s="10"/>
      <c r="M115" s="10"/>
      <c r="N115" s="10"/>
      <c r="O115" s="10"/>
    </row>
    <row r="116" spans="1:15" ht="12.75">
      <c r="A116" s="10"/>
      <c r="B116" s="10"/>
      <c r="C116" s="10"/>
      <c r="D116" s="10"/>
      <c r="E116" s="10"/>
      <c r="F116" s="10"/>
      <c r="G116" s="10"/>
      <c r="H116" s="10"/>
      <c r="I116" s="10"/>
      <c r="J116" s="10"/>
      <c r="K116" s="10"/>
      <c r="L116" s="10"/>
      <c r="M116" s="10"/>
      <c r="N116" s="10"/>
      <c r="O116" s="10"/>
    </row>
    <row r="117" spans="1:15" ht="12.75">
      <c r="A117" s="10"/>
      <c r="B117" s="10"/>
      <c r="C117" s="10"/>
      <c r="D117" s="10"/>
      <c r="E117" s="10"/>
      <c r="F117" s="10"/>
      <c r="G117" s="10"/>
      <c r="H117" s="10"/>
      <c r="I117" s="10"/>
      <c r="J117" s="10"/>
      <c r="K117" s="10"/>
      <c r="L117" s="10"/>
      <c r="M117" s="10"/>
      <c r="N117" s="10"/>
      <c r="O117" s="10"/>
    </row>
    <row r="118" spans="1:15" ht="12.75">
      <c r="A118" s="10"/>
      <c r="B118" s="10"/>
      <c r="C118" s="10"/>
      <c r="D118" s="10"/>
      <c r="E118" s="10"/>
      <c r="F118" s="10"/>
      <c r="G118" s="10"/>
      <c r="H118" s="10"/>
      <c r="I118" s="10"/>
      <c r="J118" s="10"/>
      <c r="K118" s="10"/>
      <c r="L118" s="10"/>
      <c r="M118" s="10"/>
      <c r="N118" s="10"/>
      <c r="O118" s="10"/>
    </row>
    <row r="119" spans="1:15" ht="12.75">
      <c r="A119" s="10"/>
      <c r="B119" s="10"/>
      <c r="C119" s="10"/>
      <c r="D119" s="10"/>
      <c r="E119" s="10"/>
      <c r="F119" s="10"/>
      <c r="G119" s="10"/>
      <c r="H119" s="10"/>
      <c r="I119" s="10"/>
      <c r="J119" s="10"/>
      <c r="K119" s="10"/>
      <c r="L119" s="10"/>
      <c r="M119" s="10"/>
      <c r="N119" s="10"/>
      <c r="O119" s="10"/>
    </row>
    <row r="120" spans="1:15" ht="12.75">
      <c r="A120" s="10"/>
      <c r="B120" s="10"/>
      <c r="C120" s="10"/>
      <c r="D120" s="10"/>
      <c r="E120" s="10"/>
      <c r="F120" s="10"/>
      <c r="G120" s="10"/>
      <c r="H120" s="10"/>
      <c r="I120" s="10"/>
      <c r="J120" s="10"/>
      <c r="K120" s="10"/>
      <c r="L120" s="10"/>
      <c r="M120" s="10"/>
      <c r="N120" s="10"/>
      <c r="O120" s="10"/>
    </row>
    <row r="121" spans="1:15" ht="12.75">
      <c r="A121" s="10"/>
      <c r="B121" s="10"/>
      <c r="C121" s="10"/>
      <c r="D121" s="10"/>
      <c r="E121" s="10"/>
      <c r="F121" s="10"/>
      <c r="G121" s="10"/>
      <c r="H121" s="10"/>
      <c r="I121" s="10"/>
      <c r="J121" s="10"/>
      <c r="K121" s="10"/>
      <c r="L121" s="10"/>
      <c r="M121" s="10"/>
      <c r="N121" s="10"/>
      <c r="O121" s="10"/>
    </row>
    <row r="122" spans="1:15" ht="12.75">
      <c r="A122" s="10"/>
      <c r="B122" s="10"/>
      <c r="C122" s="10"/>
      <c r="D122" s="10"/>
      <c r="E122" s="10"/>
      <c r="F122" s="10"/>
      <c r="G122" s="10"/>
      <c r="H122" s="10"/>
      <c r="I122" s="10"/>
      <c r="J122" s="10"/>
      <c r="K122" s="10"/>
      <c r="L122" s="10"/>
      <c r="M122" s="10"/>
      <c r="N122" s="10"/>
      <c r="O122" s="10"/>
    </row>
    <row r="123" spans="1:15" ht="12.75">
      <c r="A123" s="10"/>
      <c r="B123" s="10"/>
      <c r="C123" s="10"/>
      <c r="D123" s="10"/>
      <c r="E123" s="10"/>
      <c r="F123" s="10"/>
      <c r="G123" s="10"/>
      <c r="H123" s="10"/>
      <c r="I123" s="10"/>
      <c r="J123" s="10"/>
      <c r="K123" s="10"/>
      <c r="L123" s="10"/>
      <c r="M123" s="10"/>
      <c r="N123" s="10"/>
      <c r="O123" s="10"/>
    </row>
    <row r="124" spans="1:15" ht="12.75">
      <c r="A124" s="10"/>
      <c r="B124" s="10"/>
      <c r="C124" s="10"/>
      <c r="D124" s="10"/>
      <c r="E124" s="10"/>
      <c r="F124" s="10"/>
      <c r="G124" s="10"/>
      <c r="H124" s="10"/>
      <c r="I124" s="10"/>
      <c r="J124" s="10"/>
      <c r="K124" s="10"/>
      <c r="L124" s="10"/>
      <c r="M124" s="10"/>
      <c r="N124" s="10"/>
      <c r="O124" s="10"/>
    </row>
    <row r="125" spans="1:15" ht="12.75">
      <c r="A125" s="10"/>
      <c r="B125" s="10"/>
      <c r="C125" s="10"/>
      <c r="D125" s="10"/>
      <c r="E125" s="10"/>
      <c r="F125" s="10"/>
      <c r="G125" s="10"/>
      <c r="H125" s="10"/>
      <c r="I125" s="10"/>
      <c r="J125" s="10"/>
      <c r="K125" s="10"/>
      <c r="L125" s="10"/>
      <c r="M125" s="10"/>
      <c r="N125" s="10"/>
      <c r="O125" s="10"/>
    </row>
    <row r="126" spans="1:15" ht="12.75">
      <c r="A126" s="10"/>
      <c r="B126" s="10"/>
      <c r="C126" s="10"/>
      <c r="D126" s="10"/>
      <c r="E126" s="10"/>
      <c r="F126" s="10"/>
      <c r="G126" s="10"/>
      <c r="H126" s="10"/>
      <c r="I126" s="10"/>
      <c r="J126" s="10"/>
      <c r="K126" s="10"/>
      <c r="L126" s="10"/>
      <c r="M126" s="10"/>
      <c r="N126" s="10"/>
      <c r="O126" s="10"/>
    </row>
    <row r="127" spans="1:15" ht="12.75">
      <c r="A127" s="10"/>
      <c r="B127" s="10"/>
      <c r="C127" s="10"/>
      <c r="D127" s="10"/>
      <c r="E127" s="10"/>
      <c r="F127" s="10"/>
      <c r="G127" s="10"/>
      <c r="H127" s="10"/>
      <c r="I127" s="10"/>
      <c r="J127" s="10"/>
      <c r="K127" s="10"/>
      <c r="L127" s="10"/>
      <c r="M127" s="10"/>
      <c r="N127" s="10"/>
      <c r="O127" s="10"/>
    </row>
    <row r="128" spans="1:15" ht="12.75">
      <c r="A128" s="10"/>
      <c r="B128" s="10"/>
      <c r="C128" s="10"/>
      <c r="D128" s="10"/>
      <c r="E128" s="10"/>
      <c r="F128" s="10"/>
      <c r="G128" s="10"/>
      <c r="H128" s="10"/>
      <c r="I128" s="10"/>
      <c r="J128" s="10"/>
      <c r="K128" s="10"/>
      <c r="L128" s="10"/>
      <c r="M128" s="10"/>
      <c r="N128" s="10"/>
      <c r="O128" s="10"/>
    </row>
    <row r="129" spans="1:15" ht="12.75">
      <c r="A129" s="10"/>
      <c r="B129" s="10"/>
      <c r="C129" s="10"/>
      <c r="D129" s="10"/>
      <c r="E129" s="10"/>
      <c r="F129" s="10"/>
      <c r="G129" s="10"/>
      <c r="H129" s="10"/>
      <c r="I129" s="10"/>
      <c r="J129" s="10"/>
      <c r="K129" s="10"/>
      <c r="L129" s="10"/>
      <c r="M129" s="10"/>
      <c r="N129" s="10"/>
      <c r="O129" s="10"/>
    </row>
    <row r="130" spans="1:15" ht="12.75">
      <c r="A130" s="10"/>
      <c r="B130" s="10"/>
      <c r="C130" s="10"/>
      <c r="D130" s="10"/>
      <c r="E130" s="10"/>
      <c r="F130" s="10"/>
      <c r="G130" s="10"/>
      <c r="H130" s="10"/>
      <c r="I130" s="10"/>
      <c r="J130" s="10"/>
      <c r="K130" s="10"/>
      <c r="L130" s="10"/>
      <c r="M130" s="10"/>
      <c r="N130" s="10"/>
      <c r="O130" s="10"/>
    </row>
    <row r="131" spans="1:15" ht="12.75">
      <c r="A131" s="10"/>
      <c r="B131" s="10"/>
      <c r="C131" s="10"/>
      <c r="D131" s="10"/>
      <c r="E131" s="10"/>
      <c r="F131" s="10"/>
      <c r="G131" s="10"/>
      <c r="H131" s="10"/>
      <c r="I131" s="10"/>
      <c r="J131" s="10"/>
      <c r="K131" s="10"/>
      <c r="L131" s="10"/>
      <c r="M131" s="10"/>
      <c r="N131" s="10"/>
      <c r="O131" s="10"/>
    </row>
    <row r="132" spans="1:15" ht="12.75">
      <c r="A132" s="10"/>
      <c r="B132" s="10"/>
      <c r="C132" s="10"/>
      <c r="D132" s="10"/>
      <c r="E132" s="10"/>
      <c r="F132" s="10"/>
      <c r="G132" s="10"/>
      <c r="H132" s="10"/>
      <c r="I132" s="10"/>
      <c r="J132" s="10"/>
      <c r="K132" s="10"/>
      <c r="L132" s="10"/>
      <c r="M132" s="10"/>
      <c r="N132" s="10"/>
      <c r="O132" s="10"/>
    </row>
    <row r="133" spans="1:15" ht="12.75">
      <c r="A133" s="10"/>
      <c r="B133" s="10"/>
      <c r="C133" s="10"/>
      <c r="D133" s="10"/>
      <c r="E133" s="10"/>
      <c r="F133" s="10"/>
      <c r="G133" s="10"/>
      <c r="H133" s="10"/>
      <c r="I133" s="10"/>
      <c r="J133" s="10"/>
      <c r="K133" s="10"/>
      <c r="L133" s="10"/>
      <c r="M133" s="10"/>
      <c r="N133" s="10"/>
      <c r="O133" s="10"/>
    </row>
    <row r="134" spans="1:15" ht="12.75">
      <c r="A134" s="10"/>
      <c r="B134" s="10"/>
      <c r="C134" s="10"/>
      <c r="D134" s="10"/>
      <c r="E134" s="10"/>
      <c r="F134" s="10"/>
      <c r="G134" s="10"/>
      <c r="H134" s="10"/>
      <c r="I134" s="10"/>
      <c r="J134" s="10"/>
      <c r="K134" s="10"/>
      <c r="L134" s="10"/>
      <c r="M134" s="10"/>
      <c r="N134" s="10"/>
      <c r="O134" s="10"/>
    </row>
    <row r="135" spans="1:15" ht="12.75">
      <c r="A135" s="10"/>
      <c r="B135" s="10"/>
      <c r="C135" s="10"/>
      <c r="D135" s="10"/>
      <c r="E135" s="10"/>
      <c r="F135" s="10"/>
      <c r="G135" s="10"/>
      <c r="H135" s="10"/>
      <c r="I135" s="10"/>
      <c r="J135" s="10"/>
      <c r="K135" s="10"/>
      <c r="L135" s="10"/>
      <c r="M135" s="10"/>
      <c r="N135" s="10"/>
      <c r="O135" s="10"/>
    </row>
    <row r="136" spans="1:15" ht="12.75">
      <c r="A136" s="10"/>
      <c r="B136" s="10"/>
      <c r="C136" s="10"/>
      <c r="D136" s="10"/>
      <c r="E136" s="10"/>
      <c r="F136" s="10"/>
      <c r="G136" s="10"/>
      <c r="H136" s="10"/>
      <c r="I136" s="10"/>
      <c r="J136" s="10"/>
      <c r="K136" s="10"/>
      <c r="L136" s="10"/>
      <c r="M136" s="10"/>
      <c r="N136" s="10"/>
      <c r="O136" s="10"/>
    </row>
    <row r="137" spans="1:15" ht="12.75">
      <c r="A137" s="10"/>
      <c r="B137" s="10"/>
      <c r="C137" s="10"/>
      <c r="D137" s="10"/>
      <c r="E137" s="10"/>
      <c r="F137" s="10"/>
      <c r="G137" s="10"/>
      <c r="H137" s="10"/>
      <c r="I137" s="10"/>
      <c r="J137" s="10"/>
      <c r="K137" s="10"/>
      <c r="L137" s="10"/>
      <c r="M137" s="10"/>
      <c r="N137" s="10"/>
      <c r="O137" s="10"/>
    </row>
    <row r="138" spans="1:15" ht="12.75">
      <c r="A138" s="10"/>
      <c r="B138" s="10"/>
      <c r="C138" s="10"/>
      <c r="D138" s="10"/>
      <c r="E138" s="10"/>
      <c r="F138" s="10"/>
      <c r="G138" s="10"/>
      <c r="H138" s="10"/>
      <c r="I138" s="10"/>
      <c r="J138" s="10"/>
      <c r="K138" s="10"/>
      <c r="L138" s="10"/>
      <c r="M138" s="10"/>
      <c r="N138" s="10"/>
      <c r="O138" s="10"/>
    </row>
    <row r="139" spans="1:15" ht="12.75">
      <c r="A139" s="10"/>
      <c r="B139" s="10"/>
      <c r="C139" s="10"/>
      <c r="D139" s="10"/>
      <c r="E139" s="10"/>
      <c r="F139" s="10"/>
      <c r="G139" s="10"/>
      <c r="H139" s="10"/>
      <c r="I139" s="10"/>
      <c r="J139" s="10"/>
      <c r="K139" s="10"/>
      <c r="L139" s="10"/>
      <c r="M139" s="10"/>
      <c r="N139" s="10"/>
      <c r="O139" s="10"/>
    </row>
    <row r="140" spans="1:15" ht="12.75">
      <c r="A140" s="10"/>
      <c r="B140" s="10"/>
      <c r="C140" s="10"/>
      <c r="D140" s="10"/>
      <c r="E140" s="10"/>
      <c r="F140" s="10"/>
      <c r="G140" s="10"/>
      <c r="H140" s="10"/>
      <c r="I140" s="10"/>
      <c r="J140" s="10"/>
      <c r="K140" s="10"/>
      <c r="L140" s="10"/>
      <c r="M140" s="10"/>
      <c r="N140" s="10"/>
      <c r="O140" s="10"/>
    </row>
    <row r="141" spans="1:15" ht="12.75">
      <c r="A141" s="10"/>
      <c r="B141" s="10"/>
      <c r="C141" s="10"/>
      <c r="D141" s="10"/>
      <c r="E141" s="10"/>
      <c r="F141" s="10"/>
      <c r="G141" s="10"/>
      <c r="H141" s="10"/>
      <c r="I141" s="10"/>
      <c r="J141" s="10"/>
      <c r="K141" s="10"/>
      <c r="L141" s="10"/>
      <c r="M141" s="10"/>
      <c r="N141" s="10"/>
      <c r="O141" s="10"/>
    </row>
    <row r="142" spans="1:15" ht="12.75">
      <c r="A142" s="10"/>
      <c r="B142" s="10"/>
      <c r="C142" s="10"/>
      <c r="D142" s="10"/>
      <c r="E142" s="10"/>
      <c r="F142" s="10"/>
      <c r="G142" s="10"/>
      <c r="H142" s="10"/>
      <c r="I142" s="10"/>
      <c r="J142" s="10"/>
      <c r="K142" s="10"/>
      <c r="L142" s="10"/>
      <c r="M142" s="10"/>
      <c r="N142" s="10"/>
      <c r="O142" s="10"/>
    </row>
    <row r="143" spans="1:15" ht="12.75">
      <c r="A143" s="10"/>
      <c r="B143" s="10"/>
      <c r="C143" s="10"/>
      <c r="D143" s="10"/>
      <c r="E143" s="10"/>
      <c r="F143" s="10"/>
      <c r="G143" s="10"/>
      <c r="H143" s="10"/>
      <c r="I143" s="10"/>
      <c r="J143" s="10"/>
      <c r="K143" s="10"/>
      <c r="L143" s="10"/>
      <c r="M143" s="10"/>
      <c r="N143" s="10"/>
      <c r="O143" s="10"/>
    </row>
    <row r="144" spans="1:15" ht="12.75">
      <c r="A144" s="10"/>
      <c r="B144" s="10"/>
      <c r="C144" s="10"/>
      <c r="D144" s="10"/>
      <c r="E144" s="10"/>
      <c r="F144" s="10"/>
      <c r="G144" s="10"/>
      <c r="H144" s="10"/>
      <c r="I144" s="10"/>
      <c r="J144" s="10"/>
      <c r="K144" s="10"/>
      <c r="L144" s="10"/>
      <c r="M144" s="10"/>
      <c r="N144" s="10"/>
      <c r="O144" s="10"/>
    </row>
    <row r="145" spans="1:15" ht="12.75">
      <c r="A145" s="10"/>
      <c r="B145" s="10"/>
      <c r="C145" s="10"/>
      <c r="D145" s="10"/>
      <c r="E145" s="10"/>
      <c r="F145" s="10"/>
      <c r="G145" s="10"/>
      <c r="H145" s="10"/>
      <c r="I145" s="10"/>
      <c r="J145" s="10"/>
      <c r="K145" s="10"/>
      <c r="L145" s="10"/>
      <c r="M145" s="10"/>
      <c r="N145" s="10"/>
      <c r="O145" s="10"/>
    </row>
    <row r="146" spans="1:15" ht="12.75">
      <c r="A146" s="10"/>
      <c r="B146" s="10"/>
      <c r="C146" s="10"/>
      <c r="D146" s="10"/>
      <c r="E146" s="10"/>
      <c r="F146" s="10"/>
      <c r="G146" s="10"/>
      <c r="H146" s="10"/>
      <c r="I146" s="10"/>
      <c r="J146" s="10"/>
      <c r="K146" s="10"/>
      <c r="L146" s="10"/>
      <c r="M146" s="10"/>
      <c r="N146" s="10"/>
      <c r="O146" s="10"/>
    </row>
    <row r="147" spans="1:15" ht="12.75">
      <c r="A147" s="10"/>
      <c r="B147" s="10"/>
      <c r="C147" s="10"/>
      <c r="D147" s="10"/>
      <c r="E147" s="10"/>
      <c r="F147" s="10"/>
      <c r="G147" s="10"/>
      <c r="H147" s="10"/>
      <c r="I147" s="10"/>
      <c r="J147" s="10"/>
      <c r="K147" s="10"/>
      <c r="L147" s="10"/>
      <c r="M147" s="10"/>
      <c r="N147" s="10"/>
      <c r="O147" s="10"/>
    </row>
    <row r="148" spans="1:15" ht="12.75">
      <c r="A148" s="10"/>
      <c r="B148" s="10"/>
      <c r="C148" s="10"/>
      <c r="D148" s="10"/>
      <c r="E148" s="10"/>
      <c r="F148" s="10"/>
      <c r="G148" s="10"/>
      <c r="H148" s="10"/>
      <c r="I148" s="10"/>
      <c r="J148" s="10"/>
      <c r="K148" s="10"/>
      <c r="L148" s="10"/>
      <c r="M148" s="10"/>
      <c r="N148" s="10"/>
      <c r="O148" s="10"/>
    </row>
    <row r="149" spans="1:15" ht="12.75">
      <c r="A149" s="10"/>
      <c r="B149" s="10"/>
      <c r="C149" s="10"/>
      <c r="D149" s="10"/>
      <c r="E149" s="10"/>
      <c r="F149" s="10"/>
      <c r="G149" s="10"/>
      <c r="H149" s="10"/>
      <c r="I149" s="10"/>
      <c r="J149" s="10"/>
      <c r="K149" s="10"/>
      <c r="L149" s="10"/>
      <c r="M149" s="10"/>
      <c r="N149" s="10"/>
      <c r="O149" s="10"/>
    </row>
    <row r="150" spans="1:15" ht="12.75">
      <c r="A150" s="10"/>
      <c r="B150" s="10"/>
      <c r="C150" s="10"/>
      <c r="D150" s="10"/>
      <c r="E150" s="10"/>
      <c r="F150" s="10"/>
      <c r="G150" s="10"/>
      <c r="H150" s="10"/>
      <c r="I150" s="10"/>
      <c r="J150" s="10"/>
      <c r="K150" s="10"/>
      <c r="L150" s="10"/>
      <c r="M150" s="10"/>
      <c r="N150" s="10"/>
      <c r="O150" s="10"/>
    </row>
    <row r="151" spans="1:15" ht="12.75">
      <c r="A151" s="10"/>
      <c r="B151" s="10"/>
      <c r="C151" s="10"/>
      <c r="D151" s="10"/>
      <c r="E151" s="10"/>
      <c r="F151" s="10"/>
      <c r="G151" s="10"/>
      <c r="H151" s="10"/>
      <c r="I151" s="10"/>
      <c r="J151" s="10"/>
      <c r="K151" s="10"/>
      <c r="L151" s="10"/>
      <c r="M151" s="10"/>
      <c r="N151" s="10"/>
      <c r="O151" s="10"/>
    </row>
    <row r="152" spans="1:15" ht="12.75">
      <c r="A152" s="10"/>
      <c r="B152" s="10"/>
      <c r="C152" s="10"/>
      <c r="D152" s="10"/>
      <c r="E152" s="10"/>
      <c r="F152" s="10"/>
      <c r="G152" s="10"/>
      <c r="H152" s="10"/>
      <c r="I152" s="10"/>
      <c r="J152" s="10"/>
      <c r="K152" s="10"/>
      <c r="L152" s="10"/>
      <c r="M152" s="10"/>
      <c r="N152" s="10"/>
      <c r="O152" s="10"/>
    </row>
    <row r="153" spans="1:15" ht="12.75">
      <c r="A153" s="10"/>
      <c r="B153" s="10"/>
      <c r="C153" s="10"/>
      <c r="D153" s="10"/>
      <c r="E153" s="10"/>
      <c r="F153" s="10"/>
      <c r="G153" s="10"/>
      <c r="H153" s="10"/>
      <c r="I153" s="10"/>
      <c r="J153" s="10"/>
      <c r="K153" s="10"/>
      <c r="L153" s="10"/>
      <c r="M153" s="10"/>
      <c r="N153" s="10"/>
      <c r="O153" s="10"/>
    </row>
    <row r="154" spans="1:15" ht="12.75">
      <c r="A154" s="10"/>
      <c r="B154" s="10"/>
      <c r="C154" s="10"/>
      <c r="D154" s="10"/>
      <c r="E154" s="10"/>
      <c r="F154" s="10"/>
      <c r="G154" s="10"/>
      <c r="H154" s="10"/>
      <c r="I154" s="10"/>
      <c r="J154" s="10"/>
      <c r="K154" s="10"/>
      <c r="L154" s="10"/>
      <c r="M154" s="10"/>
      <c r="N154" s="10"/>
      <c r="O154" s="10"/>
    </row>
    <row r="155" spans="1:15" ht="12.75">
      <c r="A155" s="10"/>
      <c r="B155" s="10"/>
      <c r="C155" s="10"/>
      <c r="D155" s="10"/>
      <c r="E155" s="10"/>
      <c r="F155" s="10"/>
      <c r="G155" s="10"/>
      <c r="H155" s="10"/>
      <c r="I155" s="10"/>
      <c r="J155" s="10"/>
      <c r="K155" s="10"/>
      <c r="L155" s="10"/>
      <c r="M155" s="10"/>
      <c r="N155" s="10"/>
      <c r="O155" s="10"/>
    </row>
    <row r="156" spans="1:15" ht="12.75">
      <c r="A156" s="10"/>
      <c r="B156" s="10"/>
      <c r="C156" s="10"/>
      <c r="D156" s="10"/>
      <c r="E156" s="10"/>
      <c r="F156" s="10"/>
      <c r="G156" s="10"/>
      <c r="H156" s="10"/>
      <c r="I156" s="10"/>
      <c r="J156" s="10"/>
      <c r="K156" s="10"/>
      <c r="L156" s="10"/>
      <c r="M156" s="10"/>
      <c r="N156" s="10"/>
      <c r="O156" s="10"/>
    </row>
    <row r="157" spans="1:15" ht="12.75">
      <c r="A157" s="10"/>
      <c r="B157" s="10"/>
      <c r="C157" s="10"/>
      <c r="D157" s="10"/>
      <c r="E157" s="10"/>
      <c r="F157" s="10"/>
      <c r="G157" s="10"/>
      <c r="H157" s="10"/>
      <c r="I157" s="10"/>
      <c r="J157" s="10"/>
      <c r="K157" s="10"/>
      <c r="L157" s="10"/>
      <c r="M157" s="10"/>
      <c r="N157" s="10"/>
      <c r="O157" s="10"/>
    </row>
    <row r="158" spans="1:15" ht="12.75">
      <c r="A158" s="10"/>
      <c r="B158" s="10"/>
      <c r="C158" s="10"/>
      <c r="D158" s="10"/>
      <c r="E158" s="10"/>
      <c r="F158" s="10"/>
      <c r="G158" s="10"/>
      <c r="H158" s="10"/>
      <c r="I158" s="10"/>
      <c r="J158" s="10"/>
      <c r="K158" s="10"/>
      <c r="L158" s="10"/>
      <c r="M158" s="10"/>
      <c r="N158" s="10"/>
      <c r="O158" s="10"/>
    </row>
    <row r="159" spans="1:15" ht="12.75">
      <c r="A159" s="10"/>
      <c r="B159" s="10"/>
      <c r="C159" s="10"/>
      <c r="D159" s="10"/>
      <c r="E159" s="10"/>
      <c r="F159" s="10"/>
      <c r="G159" s="10"/>
      <c r="H159" s="10"/>
      <c r="I159" s="10"/>
      <c r="J159" s="10"/>
      <c r="K159" s="10"/>
      <c r="L159" s="10"/>
      <c r="M159" s="10"/>
      <c r="N159" s="10"/>
      <c r="O159" s="10"/>
    </row>
    <row r="160" spans="1:15" ht="12.75">
      <c r="A160" s="10"/>
      <c r="B160" s="10"/>
      <c r="C160" s="10"/>
      <c r="D160" s="10"/>
      <c r="E160" s="10"/>
      <c r="F160" s="10"/>
      <c r="G160" s="10"/>
      <c r="H160" s="10"/>
      <c r="I160" s="10"/>
      <c r="J160" s="10"/>
      <c r="K160" s="10"/>
      <c r="L160" s="10"/>
      <c r="M160" s="10"/>
      <c r="N160" s="10"/>
      <c r="O160" s="10"/>
    </row>
    <row r="161" spans="1:15" ht="12.75">
      <c r="A161" s="10"/>
      <c r="B161" s="10"/>
      <c r="C161" s="10"/>
      <c r="D161" s="10"/>
      <c r="E161" s="10"/>
      <c r="F161" s="10"/>
      <c r="G161" s="10"/>
      <c r="H161" s="10"/>
      <c r="I161" s="10"/>
      <c r="J161" s="10"/>
      <c r="K161" s="10"/>
      <c r="L161" s="10"/>
      <c r="M161" s="10"/>
      <c r="N161" s="10"/>
      <c r="O161" s="10"/>
    </row>
    <row r="162" spans="1:15" ht="12.75">
      <c r="A162" s="10"/>
      <c r="B162" s="10"/>
      <c r="C162" s="10"/>
      <c r="D162" s="10"/>
      <c r="E162" s="10"/>
      <c r="F162" s="10"/>
      <c r="G162" s="10"/>
      <c r="H162" s="10"/>
      <c r="I162" s="10"/>
      <c r="J162" s="10"/>
      <c r="K162" s="10"/>
      <c r="L162" s="10"/>
      <c r="M162" s="10"/>
      <c r="N162" s="10"/>
      <c r="O162" s="10"/>
    </row>
    <row r="163" spans="1:15" ht="12.75">
      <c r="A163" s="10"/>
      <c r="B163" s="10"/>
      <c r="C163" s="10"/>
      <c r="D163" s="10"/>
      <c r="E163" s="10"/>
      <c r="F163" s="10"/>
      <c r="G163" s="10"/>
      <c r="H163" s="10"/>
      <c r="I163" s="10"/>
      <c r="J163" s="10"/>
      <c r="K163" s="10"/>
      <c r="L163" s="10"/>
      <c r="M163" s="10"/>
      <c r="N163" s="10"/>
      <c r="O163" s="10"/>
    </row>
    <row r="164" spans="1:15" ht="12.75">
      <c r="A164" s="10"/>
      <c r="B164" s="10"/>
      <c r="C164" s="10"/>
      <c r="D164" s="10"/>
      <c r="E164" s="10"/>
      <c r="F164" s="10"/>
      <c r="G164" s="10"/>
      <c r="H164" s="10"/>
      <c r="I164" s="10"/>
      <c r="J164" s="10"/>
      <c r="K164" s="10"/>
      <c r="L164" s="10"/>
      <c r="M164" s="10"/>
      <c r="N164" s="10"/>
      <c r="O164" s="10"/>
    </row>
    <row r="165" spans="1:15" ht="12.75">
      <c r="A165" s="10"/>
      <c r="B165" s="10"/>
      <c r="C165" s="10"/>
      <c r="D165" s="10"/>
      <c r="E165" s="10"/>
      <c r="F165" s="10"/>
      <c r="G165" s="10"/>
      <c r="H165" s="10"/>
      <c r="I165" s="10"/>
      <c r="J165" s="10"/>
      <c r="K165" s="10"/>
      <c r="L165" s="10"/>
      <c r="M165" s="10"/>
      <c r="N165" s="10"/>
      <c r="O165" s="10"/>
    </row>
    <row r="166" spans="1:15" ht="12.75">
      <c r="A166" s="10"/>
      <c r="B166" s="10"/>
      <c r="C166" s="10"/>
      <c r="D166" s="10"/>
      <c r="E166" s="10"/>
      <c r="F166" s="10"/>
      <c r="G166" s="10"/>
      <c r="H166" s="10"/>
      <c r="I166" s="10"/>
      <c r="J166" s="10"/>
      <c r="K166" s="10"/>
      <c r="L166" s="10"/>
      <c r="M166" s="10"/>
      <c r="N166" s="10"/>
      <c r="O166" s="10"/>
    </row>
    <row r="167" spans="1:15" ht="12.75">
      <c r="A167" s="10"/>
      <c r="B167" s="10"/>
      <c r="C167" s="10"/>
      <c r="D167" s="10"/>
      <c r="E167" s="10"/>
      <c r="F167" s="10"/>
      <c r="G167" s="10"/>
      <c r="H167" s="10"/>
      <c r="I167" s="10"/>
      <c r="J167" s="10"/>
      <c r="K167" s="10"/>
      <c r="L167" s="10"/>
      <c r="M167" s="10"/>
      <c r="N167" s="10"/>
      <c r="O167" s="10"/>
    </row>
    <row r="168" spans="1:15" ht="12.75">
      <c r="A168" s="10"/>
      <c r="B168" s="10"/>
      <c r="C168" s="10"/>
      <c r="D168" s="10"/>
      <c r="E168" s="10"/>
      <c r="F168" s="10"/>
      <c r="G168" s="10"/>
      <c r="H168" s="10"/>
      <c r="I168" s="10"/>
      <c r="J168" s="10"/>
      <c r="K168" s="10"/>
      <c r="L168" s="10"/>
      <c r="M168" s="10"/>
      <c r="N168" s="10"/>
      <c r="O168" s="10"/>
    </row>
    <row r="169" spans="1:15" ht="12.75">
      <c r="A169" s="10"/>
      <c r="B169" s="10"/>
      <c r="C169" s="10"/>
      <c r="D169" s="10"/>
      <c r="E169" s="10"/>
      <c r="F169" s="10"/>
      <c r="G169" s="10"/>
      <c r="H169" s="10"/>
      <c r="I169" s="10"/>
      <c r="J169" s="10"/>
      <c r="K169" s="10"/>
      <c r="L169" s="10"/>
      <c r="M169" s="10"/>
      <c r="N169" s="10"/>
      <c r="O169" s="10"/>
    </row>
    <row r="170" spans="1:15" ht="12.75">
      <c r="A170" s="10"/>
      <c r="B170" s="10"/>
      <c r="C170" s="10"/>
      <c r="D170" s="10"/>
      <c r="E170" s="10"/>
      <c r="F170" s="10"/>
      <c r="G170" s="10"/>
      <c r="H170" s="10"/>
      <c r="I170" s="10"/>
      <c r="J170" s="10"/>
      <c r="K170" s="10"/>
      <c r="L170" s="10"/>
      <c r="M170" s="10"/>
      <c r="N170" s="10"/>
      <c r="O170" s="10"/>
    </row>
    <row r="171" spans="1:15" ht="12.75">
      <c r="A171" s="10"/>
      <c r="B171" s="10"/>
      <c r="C171" s="10"/>
      <c r="D171" s="10"/>
      <c r="E171" s="10"/>
      <c r="F171" s="10"/>
      <c r="G171" s="10"/>
      <c r="H171" s="10"/>
      <c r="I171" s="10"/>
      <c r="J171" s="10"/>
      <c r="K171" s="10"/>
      <c r="L171" s="10"/>
      <c r="M171" s="10"/>
      <c r="N171" s="10"/>
      <c r="O171" s="10"/>
    </row>
    <row r="172" spans="1:15" ht="12.75">
      <c r="A172" s="10"/>
      <c r="B172" s="10"/>
      <c r="C172" s="10"/>
      <c r="D172" s="10"/>
      <c r="E172" s="10"/>
      <c r="F172" s="10"/>
      <c r="G172" s="10"/>
      <c r="H172" s="10"/>
      <c r="I172" s="10"/>
      <c r="J172" s="10"/>
      <c r="K172" s="10"/>
      <c r="L172" s="10"/>
      <c r="M172" s="10"/>
      <c r="N172" s="10"/>
      <c r="O172" s="10"/>
    </row>
    <row r="173" spans="1:15" ht="12.75">
      <c r="A173" s="10"/>
      <c r="B173" s="10"/>
      <c r="C173" s="10"/>
      <c r="D173" s="10"/>
      <c r="E173" s="10"/>
      <c r="F173" s="10"/>
      <c r="G173" s="10"/>
      <c r="H173" s="10"/>
      <c r="I173" s="10"/>
      <c r="J173" s="10"/>
      <c r="K173" s="10"/>
      <c r="L173" s="10"/>
      <c r="M173" s="10"/>
      <c r="N173" s="10"/>
      <c r="O173" s="10"/>
    </row>
    <row r="174" spans="1:15" ht="12.75">
      <c r="A174" s="10"/>
      <c r="B174" s="10"/>
      <c r="C174" s="10"/>
      <c r="D174" s="10"/>
      <c r="E174" s="10"/>
      <c r="F174" s="10"/>
      <c r="G174" s="10"/>
      <c r="H174" s="10"/>
      <c r="I174" s="10"/>
      <c r="J174" s="10"/>
      <c r="K174" s="10"/>
      <c r="L174" s="10"/>
      <c r="M174" s="10"/>
      <c r="N174" s="10"/>
      <c r="O174" s="10"/>
    </row>
    <row r="175" spans="1:15" ht="12.75">
      <c r="A175" s="10"/>
      <c r="B175" s="10"/>
      <c r="C175" s="10"/>
      <c r="D175" s="10"/>
      <c r="E175" s="10"/>
      <c r="F175" s="10"/>
      <c r="G175" s="10"/>
      <c r="H175" s="10"/>
      <c r="I175" s="10"/>
      <c r="J175" s="10"/>
      <c r="K175" s="10"/>
      <c r="L175" s="10"/>
      <c r="M175" s="10"/>
      <c r="N175" s="10"/>
      <c r="O175" s="10"/>
    </row>
    <row r="176" spans="1:15" ht="12.75">
      <c r="A176" s="10"/>
      <c r="B176" s="10"/>
      <c r="C176" s="10"/>
      <c r="D176" s="10"/>
      <c r="E176" s="10"/>
      <c r="F176" s="10"/>
      <c r="G176" s="10"/>
      <c r="H176" s="10"/>
      <c r="I176" s="10"/>
      <c r="J176" s="10"/>
      <c r="K176" s="10"/>
      <c r="L176" s="10"/>
      <c r="M176" s="10"/>
      <c r="N176" s="10"/>
      <c r="O176" s="10"/>
    </row>
    <row r="177" spans="1:15" ht="12.75">
      <c r="A177" s="10"/>
      <c r="B177" s="10"/>
      <c r="C177" s="10"/>
      <c r="D177" s="10"/>
      <c r="E177" s="10"/>
      <c r="F177" s="10"/>
      <c r="G177" s="10"/>
      <c r="H177" s="10"/>
      <c r="I177" s="10"/>
      <c r="J177" s="10"/>
      <c r="K177" s="10"/>
      <c r="L177" s="10"/>
      <c r="M177" s="10"/>
      <c r="N177" s="10"/>
      <c r="O177" s="10"/>
    </row>
    <row r="178" spans="1:15" ht="12.75">
      <c r="A178" s="10"/>
      <c r="B178" s="10"/>
      <c r="C178" s="10"/>
      <c r="D178" s="10"/>
      <c r="E178" s="10"/>
      <c r="F178" s="10"/>
      <c r="G178" s="10"/>
      <c r="H178" s="10"/>
      <c r="I178" s="10"/>
      <c r="J178" s="10"/>
      <c r="K178" s="10"/>
      <c r="L178" s="10"/>
      <c r="M178" s="10"/>
      <c r="N178" s="10"/>
      <c r="O178" s="10"/>
    </row>
    <row r="179" spans="1:15" ht="12.75">
      <c r="A179" s="10"/>
      <c r="B179" s="10"/>
      <c r="C179" s="10"/>
      <c r="D179" s="10"/>
      <c r="E179" s="10"/>
      <c r="F179" s="10"/>
      <c r="G179" s="10"/>
      <c r="H179" s="10"/>
      <c r="I179" s="10"/>
      <c r="J179" s="10"/>
      <c r="K179" s="10"/>
      <c r="L179" s="10"/>
      <c r="M179" s="10"/>
      <c r="N179" s="10"/>
      <c r="O179" s="10"/>
    </row>
    <row r="180" spans="1:15" ht="12.75">
      <c r="A180" s="10"/>
      <c r="B180" s="10"/>
      <c r="C180" s="10"/>
      <c r="D180" s="10"/>
      <c r="E180" s="10"/>
      <c r="F180" s="10"/>
      <c r="G180" s="10"/>
      <c r="H180" s="10"/>
      <c r="I180" s="10"/>
      <c r="J180" s="10"/>
      <c r="K180" s="10"/>
      <c r="L180" s="10"/>
      <c r="M180" s="10"/>
      <c r="N180" s="10"/>
      <c r="O180" s="10"/>
    </row>
    <row r="181" spans="1:15" ht="12.75">
      <c r="A181" s="10"/>
      <c r="B181" s="10"/>
      <c r="C181" s="10"/>
      <c r="D181" s="10"/>
      <c r="E181" s="10"/>
      <c r="F181" s="10"/>
      <c r="G181" s="10"/>
      <c r="H181" s="10"/>
      <c r="I181" s="10"/>
      <c r="J181" s="10"/>
      <c r="K181" s="10"/>
      <c r="L181" s="10"/>
      <c r="M181" s="10"/>
      <c r="N181" s="10"/>
      <c r="O181" s="10"/>
    </row>
    <row r="182" spans="1:15" ht="12.75">
      <c r="A182" s="10"/>
      <c r="B182" s="10"/>
      <c r="C182" s="10"/>
      <c r="D182" s="10"/>
      <c r="E182" s="10"/>
      <c r="F182" s="10"/>
      <c r="G182" s="10"/>
      <c r="H182" s="10"/>
      <c r="I182" s="10"/>
      <c r="J182" s="10"/>
      <c r="K182" s="10"/>
      <c r="L182" s="10"/>
      <c r="M182" s="10"/>
      <c r="N182" s="10"/>
      <c r="O182" s="10"/>
    </row>
    <row r="183" spans="1:15" ht="12.75">
      <c r="A183" s="10"/>
      <c r="B183" s="10"/>
      <c r="C183" s="10"/>
      <c r="D183" s="10"/>
      <c r="E183" s="10"/>
      <c r="F183" s="10"/>
      <c r="G183" s="10"/>
      <c r="H183" s="10"/>
      <c r="I183" s="10"/>
      <c r="J183" s="10"/>
      <c r="K183" s="10"/>
      <c r="L183" s="10"/>
      <c r="M183" s="10"/>
      <c r="N183" s="10"/>
      <c r="O183" s="10"/>
    </row>
    <row r="184" spans="1:15" ht="12.75">
      <c r="A184" s="10"/>
      <c r="B184" s="10"/>
      <c r="C184" s="10"/>
      <c r="D184" s="10"/>
      <c r="E184" s="10"/>
      <c r="F184" s="10"/>
      <c r="G184" s="10"/>
      <c r="H184" s="10"/>
      <c r="I184" s="10"/>
      <c r="J184" s="10"/>
      <c r="K184" s="10"/>
      <c r="L184" s="10"/>
      <c r="M184" s="10"/>
      <c r="N184" s="10"/>
      <c r="O184" s="10"/>
    </row>
    <row r="185" spans="1:15" ht="12.75">
      <c r="A185" s="10"/>
      <c r="B185" s="10"/>
      <c r="C185" s="10"/>
      <c r="D185" s="10"/>
      <c r="E185" s="10"/>
      <c r="F185" s="10"/>
      <c r="G185" s="10"/>
      <c r="H185" s="10"/>
      <c r="I185" s="10"/>
      <c r="J185" s="10"/>
      <c r="K185" s="10"/>
      <c r="L185" s="10"/>
      <c r="M185" s="10"/>
      <c r="N185" s="10"/>
      <c r="O185" s="10"/>
    </row>
    <row r="186" spans="1:15" ht="12.75">
      <c r="A186" s="10"/>
      <c r="B186" s="10"/>
      <c r="C186" s="10"/>
      <c r="D186" s="10"/>
      <c r="E186" s="10"/>
      <c r="F186" s="10"/>
      <c r="G186" s="10"/>
      <c r="H186" s="10"/>
      <c r="I186" s="10"/>
      <c r="J186" s="10"/>
      <c r="K186" s="10"/>
      <c r="L186" s="10"/>
      <c r="M186" s="10"/>
      <c r="N186" s="10"/>
      <c r="O186" s="10"/>
    </row>
    <row r="187" spans="1:15" ht="12.75">
      <c r="A187" s="10"/>
      <c r="B187" s="10"/>
      <c r="C187" s="10"/>
      <c r="D187" s="10"/>
      <c r="E187" s="10"/>
      <c r="F187" s="10"/>
      <c r="G187" s="10"/>
      <c r="H187" s="10"/>
      <c r="I187" s="10"/>
      <c r="J187" s="10"/>
      <c r="K187" s="10"/>
      <c r="L187" s="10"/>
      <c r="M187" s="10"/>
      <c r="N187" s="10"/>
      <c r="O187" s="10"/>
    </row>
    <row r="188" spans="1:15" ht="12.75">
      <c r="A188" s="10"/>
      <c r="B188" s="10"/>
      <c r="C188" s="10"/>
      <c r="D188" s="10"/>
      <c r="E188" s="10"/>
      <c r="F188" s="10"/>
      <c r="G188" s="10"/>
      <c r="H188" s="10"/>
      <c r="I188" s="10"/>
      <c r="J188" s="10"/>
      <c r="K188" s="10"/>
      <c r="L188" s="10"/>
      <c r="M188" s="10"/>
      <c r="N188" s="10"/>
      <c r="O188" s="10"/>
    </row>
    <row r="189" spans="1:15" ht="12.75">
      <c r="A189" s="10"/>
      <c r="B189" s="10"/>
      <c r="C189" s="10"/>
      <c r="D189" s="10"/>
      <c r="E189" s="10"/>
      <c r="F189" s="10"/>
      <c r="G189" s="10"/>
      <c r="H189" s="10"/>
      <c r="I189" s="10"/>
      <c r="J189" s="10"/>
      <c r="K189" s="10"/>
      <c r="L189" s="10"/>
      <c r="M189" s="10"/>
      <c r="N189" s="10"/>
      <c r="O189" s="10"/>
    </row>
    <row r="190" spans="1:15" ht="12.75">
      <c r="A190" s="10"/>
      <c r="B190" s="10"/>
      <c r="C190" s="10"/>
      <c r="D190" s="10"/>
      <c r="E190" s="10"/>
      <c r="F190" s="10"/>
      <c r="G190" s="10"/>
      <c r="H190" s="10"/>
      <c r="I190" s="10"/>
      <c r="J190" s="10"/>
      <c r="K190" s="10"/>
      <c r="L190" s="10"/>
      <c r="M190" s="10"/>
      <c r="N190" s="10"/>
      <c r="O190" s="10"/>
    </row>
    <row r="191" spans="1:15" ht="12.75">
      <c r="A191" s="10"/>
      <c r="B191" s="10"/>
      <c r="C191" s="10"/>
      <c r="D191" s="10"/>
      <c r="E191" s="10"/>
      <c r="F191" s="10"/>
      <c r="G191" s="10"/>
      <c r="H191" s="10"/>
      <c r="I191" s="10"/>
      <c r="J191" s="10"/>
      <c r="K191" s="10"/>
      <c r="L191" s="10"/>
      <c r="M191" s="10"/>
      <c r="N191" s="10"/>
      <c r="O191" s="10"/>
    </row>
    <row r="192" spans="1:15" ht="12.75">
      <c r="A192" s="10"/>
      <c r="B192" s="10"/>
      <c r="C192" s="10"/>
      <c r="D192" s="10"/>
      <c r="E192" s="10"/>
      <c r="F192" s="10"/>
      <c r="G192" s="10"/>
      <c r="H192" s="10"/>
      <c r="I192" s="10"/>
      <c r="J192" s="10"/>
      <c r="K192" s="10"/>
      <c r="L192" s="10"/>
      <c r="M192" s="10"/>
      <c r="N192" s="10"/>
      <c r="O192" s="10"/>
    </row>
    <row r="193" spans="1:15" ht="12.75">
      <c r="A193" s="10"/>
      <c r="B193" s="10"/>
      <c r="C193" s="10"/>
      <c r="D193" s="10"/>
      <c r="E193" s="10"/>
      <c r="F193" s="10"/>
      <c r="G193" s="10"/>
      <c r="H193" s="10"/>
      <c r="I193" s="10"/>
      <c r="J193" s="10"/>
      <c r="K193" s="10"/>
      <c r="L193" s="10"/>
      <c r="M193" s="10"/>
      <c r="N193" s="10"/>
      <c r="O193" s="10"/>
    </row>
    <row r="194" spans="1:15" ht="12.75">
      <c r="A194" s="10"/>
      <c r="B194" s="10"/>
      <c r="C194" s="10"/>
      <c r="D194" s="10"/>
      <c r="E194" s="10"/>
      <c r="F194" s="10"/>
      <c r="G194" s="10"/>
      <c r="H194" s="10"/>
      <c r="I194" s="10"/>
      <c r="J194" s="10"/>
      <c r="K194" s="10"/>
      <c r="L194" s="10"/>
      <c r="M194" s="10"/>
      <c r="N194" s="10"/>
      <c r="O194" s="10"/>
    </row>
    <row r="195" spans="1:15" ht="12.75">
      <c r="A195" s="10"/>
      <c r="B195" s="10"/>
      <c r="C195" s="10"/>
      <c r="D195" s="10"/>
      <c r="E195" s="10"/>
      <c r="F195" s="10"/>
      <c r="G195" s="10"/>
      <c r="H195" s="10"/>
      <c r="I195" s="10"/>
      <c r="J195" s="10"/>
      <c r="K195" s="10"/>
      <c r="L195" s="10"/>
      <c r="M195" s="10"/>
      <c r="N195" s="10"/>
      <c r="O195" s="10"/>
    </row>
    <row r="196" spans="1:15" ht="12.75">
      <c r="A196" s="10"/>
      <c r="B196" s="10"/>
      <c r="C196" s="10"/>
      <c r="D196" s="10"/>
      <c r="E196" s="10"/>
      <c r="F196" s="10"/>
      <c r="G196" s="10"/>
      <c r="H196" s="10"/>
      <c r="I196" s="10"/>
      <c r="J196" s="10"/>
      <c r="K196" s="10"/>
      <c r="L196" s="10"/>
      <c r="M196" s="10"/>
      <c r="N196" s="10"/>
      <c r="O196" s="10"/>
    </row>
    <row r="197" spans="1:15" ht="12.75">
      <c r="A197" s="10"/>
      <c r="B197" s="10"/>
      <c r="C197" s="10"/>
      <c r="D197" s="10"/>
      <c r="E197" s="10"/>
      <c r="F197" s="10"/>
      <c r="G197" s="10"/>
      <c r="H197" s="10"/>
      <c r="I197" s="10"/>
      <c r="J197" s="10"/>
      <c r="K197" s="10"/>
      <c r="L197" s="10"/>
      <c r="M197" s="10"/>
      <c r="N197" s="10"/>
      <c r="O197" s="10"/>
    </row>
    <row r="198" spans="1:15" ht="12.75">
      <c r="A198" s="10"/>
      <c r="B198" s="10"/>
      <c r="C198" s="10"/>
      <c r="D198" s="10"/>
      <c r="E198" s="10"/>
      <c r="F198" s="10"/>
      <c r="G198" s="10"/>
      <c r="H198" s="10"/>
      <c r="I198" s="10"/>
      <c r="J198" s="10"/>
      <c r="K198" s="10"/>
      <c r="L198" s="10"/>
      <c r="M198" s="10"/>
      <c r="N198" s="10"/>
      <c r="O198" s="10"/>
    </row>
    <row r="199" spans="1:15" ht="12.75">
      <c r="A199" s="10"/>
      <c r="B199" s="10"/>
      <c r="C199" s="10"/>
      <c r="D199" s="10"/>
      <c r="E199" s="10"/>
      <c r="F199" s="10"/>
      <c r="G199" s="10"/>
      <c r="H199" s="10"/>
      <c r="I199" s="10"/>
      <c r="J199" s="10"/>
      <c r="K199" s="10"/>
      <c r="L199" s="10"/>
      <c r="M199" s="10"/>
      <c r="N199" s="10"/>
      <c r="O199" s="10"/>
    </row>
    <row r="200" spans="1:15" ht="12.75">
      <c r="A200" s="10"/>
      <c r="B200" s="10"/>
      <c r="C200" s="10"/>
      <c r="D200" s="10"/>
      <c r="E200" s="10"/>
      <c r="F200" s="10"/>
      <c r="G200" s="10"/>
      <c r="H200" s="10"/>
      <c r="I200" s="10"/>
      <c r="J200" s="10"/>
      <c r="K200" s="10"/>
      <c r="L200" s="10"/>
      <c r="M200" s="10"/>
      <c r="N200" s="10"/>
      <c r="O200" s="10"/>
    </row>
  </sheetData>
  <sheetProtection algorithmName="SHA-512" hashValue="6j1HPWqG262YB/AWGDEdTERUbsuS7qGUUX2dTFr+HG1D0NRoyEdgIQbNhHczahD1Rzhm3v81zAPkarz/2XZNiA==" saltValue="Q+40CeF6ZeBc/D7SxgNWZQ==" spinCount="100000" sheet="1" selectLockedCells="1"/>
  <mergeCells count="1">
    <mergeCell ref="A1:I1"/>
  </mergeCells>
  <conditionalFormatting sqref="F4:F8">
    <cfRule type="cellIs" priority="1" dxfId="0" operator="notEqual" stopIfTrue="1">
      <formula>"o.k."</formula>
    </cfRule>
  </conditionalFormatting>
  <dataValidations count="2" xWindow="708" yWindow="281">
    <dataValidation type="list" allowBlank="1" showInputMessage="1" showErrorMessage="1" promptTitle="sex" prompt="please select sex using the pop-up menu right of the input box" errorTitle="sex" error="please select sex using the pop-up menu right of the input box after selecting abort underneath this message" sqref="D4">
      <formula1>mf_en</formula1>
    </dataValidation>
    <dataValidation type="list" allowBlank="1" showInputMessage="1" showErrorMessage="1" promptTitle="fractile" prompt="please select fractile using the pop-up menu right of the input box after selecting abort underneath this message" errorTitle="fractile" error="please select fractile using the pop-up menu right of the input box" sqref="D8">
      <formula1>Perzentil</formula1>
    </dataValidation>
  </dataValidations>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Z100"/>
  <sheetViews>
    <sheetView zoomScale="75" zoomScaleNormal="75" workbookViewId="0" topLeftCell="A1">
      <selection activeCell="B13" sqref="B13"/>
    </sheetView>
  </sheetViews>
  <sheetFormatPr defaultColWidth="11.421875" defaultRowHeight="12.75"/>
  <cols>
    <col min="2" max="2" width="143.140625" style="0" customWidth="1"/>
  </cols>
  <sheetData>
    <row r="1" spans="1:26" ht="51" customHeight="1">
      <c r="A1" s="5"/>
      <c r="B1" s="5"/>
      <c r="C1" s="5"/>
      <c r="D1" s="5"/>
      <c r="E1" s="5"/>
      <c r="F1" s="5"/>
      <c r="G1" s="5"/>
      <c r="H1" s="5"/>
      <c r="I1" s="5"/>
      <c r="J1" s="5"/>
      <c r="K1" s="5"/>
      <c r="L1" s="5"/>
      <c r="M1" s="5"/>
      <c r="N1" s="5"/>
      <c r="O1" s="5"/>
      <c r="P1" s="5"/>
      <c r="Q1" s="5"/>
      <c r="R1" s="5"/>
      <c r="S1" s="5"/>
      <c r="T1" s="5"/>
      <c r="U1" s="5"/>
      <c r="V1" s="5"/>
      <c r="W1" s="5"/>
      <c r="X1" s="5"/>
      <c r="Y1" s="5"/>
      <c r="Z1" s="5"/>
    </row>
    <row r="2" spans="1:26" ht="49.5" customHeight="1">
      <c r="A2" s="5"/>
      <c r="B2" s="64" t="s">
        <v>52</v>
      </c>
      <c r="C2" s="5"/>
      <c r="D2" s="5"/>
      <c r="E2" s="5"/>
      <c r="F2" s="5"/>
      <c r="G2" s="5"/>
      <c r="H2" s="5"/>
      <c r="I2" s="5"/>
      <c r="J2" s="5"/>
      <c r="K2" s="5"/>
      <c r="L2" s="5"/>
      <c r="M2" s="5"/>
      <c r="N2" s="5"/>
      <c r="O2" s="5"/>
      <c r="P2" s="5"/>
      <c r="Q2" s="5"/>
      <c r="R2" s="5"/>
      <c r="S2" s="5"/>
      <c r="T2" s="5"/>
      <c r="U2" s="5"/>
      <c r="V2" s="5"/>
      <c r="W2" s="5"/>
      <c r="X2" s="5"/>
      <c r="Y2" s="5"/>
      <c r="Z2" s="5"/>
    </row>
    <row r="3" spans="1:26" ht="51.75" customHeight="1">
      <c r="A3" s="5"/>
      <c r="B3" s="65" t="s">
        <v>53</v>
      </c>
      <c r="C3" s="5"/>
      <c r="D3" s="5"/>
      <c r="E3" s="5"/>
      <c r="F3" s="5"/>
      <c r="G3" s="5"/>
      <c r="H3" s="5"/>
      <c r="I3" s="5"/>
      <c r="J3" s="5"/>
      <c r="K3" s="5"/>
      <c r="L3" s="5"/>
      <c r="M3" s="5"/>
      <c r="N3" s="5"/>
      <c r="O3" s="5"/>
      <c r="P3" s="5"/>
      <c r="Q3" s="5"/>
      <c r="R3" s="5"/>
      <c r="S3" s="5"/>
      <c r="T3" s="5"/>
      <c r="U3" s="5"/>
      <c r="V3" s="5"/>
      <c r="W3" s="5"/>
      <c r="X3" s="5"/>
      <c r="Y3" s="5"/>
      <c r="Z3" s="5"/>
    </row>
    <row r="4" spans="1:26" ht="50.25" customHeight="1">
      <c r="A4" s="5"/>
      <c r="B4" s="65" t="s">
        <v>54</v>
      </c>
      <c r="C4" s="5"/>
      <c r="D4" s="5"/>
      <c r="E4" s="5"/>
      <c r="F4" s="5"/>
      <c r="G4" s="5"/>
      <c r="H4" s="5"/>
      <c r="I4" s="5"/>
      <c r="J4" s="5"/>
      <c r="K4" s="5"/>
      <c r="L4" s="5"/>
      <c r="M4" s="5"/>
      <c r="N4" s="5"/>
      <c r="O4" s="5"/>
      <c r="P4" s="5"/>
      <c r="Q4" s="5"/>
      <c r="R4" s="5"/>
      <c r="S4" s="5"/>
      <c r="T4" s="5"/>
      <c r="U4" s="5"/>
      <c r="V4" s="5"/>
      <c r="W4" s="5"/>
      <c r="X4" s="5"/>
      <c r="Y4" s="5"/>
      <c r="Z4" s="5"/>
    </row>
    <row r="5" spans="1:26" ht="87.75" customHeight="1">
      <c r="A5" s="5"/>
      <c r="B5" s="55" t="s">
        <v>55</v>
      </c>
      <c r="C5" s="5"/>
      <c r="D5" s="5"/>
      <c r="E5" s="5"/>
      <c r="F5" s="5"/>
      <c r="G5" s="5"/>
      <c r="H5" s="5"/>
      <c r="I5" s="5"/>
      <c r="J5" s="5"/>
      <c r="K5" s="5"/>
      <c r="L5" s="5"/>
      <c r="M5" s="5"/>
      <c r="N5" s="5"/>
      <c r="O5" s="5"/>
      <c r="P5" s="5"/>
      <c r="Q5" s="5"/>
      <c r="R5" s="5"/>
      <c r="S5" s="5"/>
      <c r="T5" s="5"/>
      <c r="U5" s="5"/>
      <c r="V5" s="5"/>
      <c r="W5" s="5"/>
      <c r="X5" s="5"/>
      <c r="Y5" s="5"/>
      <c r="Z5" s="5"/>
    </row>
    <row r="6" spans="1:26" ht="17.25" customHeight="1">
      <c r="A6" s="5"/>
      <c r="B6" s="36"/>
      <c r="C6" s="5"/>
      <c r="D6" s="5"/>
      <c r="E6" s="5"/>
      <c r="F6" s="5"/>
      <c r="G6" s="5"/>
      <c r="H6" s="5"/>
      <c r="I6" s="5"/>
      <c r="J6" s="5"/>
      <c r="K6" s="5"/>
      <c r="L6" s="5"/>
      <c r="M6" s="5"/>
      <c r="N6" s="5"/>
      <c r="O6" s="5"/>
      <c r="P6" s="5"/>
      <c r="Q6" s="5"/>
      <c r="R6" s="5"/>
      <c r="S6" s="5"/>
      <c r="T6" s="5"/>
      <c r="U6" s="5"/>
      <c r="V6" s="5"/>
      <c r="W6" s="5"/>
      <c r="X6" s="5"/>
      <c r="Y6" s="5"/>
      <c r="Z6" s="5"/>
    </row>
    <row r="7" spans="1:26" ht="95.25" customHeight="1">
      <c r="A7" s="5"/>
      <c r="B7" s="54" t="s">
        <v>56</v>
      </c>
      <c r="C7" s="5"/>
      <c r="D7" s="5"/>
      <c r="E7" s="5"/>
      <c r="F7" s="5"/>
      <c r="G7" s="5"/>
      <c r="H7" s="5"/>
      <c r="I7" s="5"/>
      <c r="J7" s="5"/>
      <c r="K7" s="5"/>
      <c r="L7" s="5"/>
      <c r="M7" s="5"/>
      <c r="N7" s="5"/>
      <c r="O7" s="5"/>
      <c r="P7" s="5"/>
      <c r="Q7" s="5"/>
      <c r="R7" s="5"/>
      <c r="S7" s="5"/>
      <c r="T7" s="5"/>
      <c r="U7" s="5"/>
      <c r="V7" s="5"/>
      <c r="W7" s="5"/>
      <c r="X7" s="5"/>
      <c r="Y7" s="5"/>
      <c r="Z7" s="5"/>
    </row>
    <row r="8" spans="1:26" ht="12.75">
      <c r="A8" s="5"/>
      <c r="B8" s="6"/>
      <c r="C8" s="5"/>
      <c r="D8" s="5"/>
      <c r="E8" s="5"/>
      <c r="F8" s="5"/>
      <c r="G8" s="5"/>
      <c r="H8" s="5"/>
      <c r="I8" s="5"/>
      <c r="J8" s="5"/>
      <c r="K8" s="5"/>
      <c r="L8" s="5"/>
      <c r="M8" s="5"/>
      <c r="N8" s="5"/>
      <c r="O8" s="5"/>
      <c r="P8" s="5"/>
      <c r="Q8" s="5"/>
      <c r="R8" s="5"/>
      <c r="S8" s="5"/>
      <c r="T8" s="5"/>
      <c r="U8" s="5"/>
      <c r="V8" s="5"/>
      <c r="W8" s="5"/>
      <c r="X8" s="5"/>
      <c r="Y8" s="5"/>
      <c r="Z8" s="5"/>
    </row>
    <row r="9" spans="1:26" ht="12.75">
      <c r="A9" s="5"/>
      <c r="B9" s="5"/>
      <c r="C9" s="5"/>
      <c r="D9" s="5"/>
      <c r="E9" s="5"/>
      <c r="F9" s="5"/>
      <c r="G9" s="5"/>
      <c r="H9" s="5"/>
      <c r="I9" s="5"/>
      <c r="J9" s="5"/>
      <c r="K9" s="5"/>
      <c r="L9" s="5"/>
      <c r="M9" s="5"/>
      <c r="N9" s="5"/>
      <c r="O9" s="5"/>
      <c r="P9" s="5"/>
      <c r="Q9" s="5"/>
      <c r="R9" s="5"/>
      <c r="S9" s="5"/>
      <c r="T9" s="5"/>
      <c r="U9" s="5"/>
      <c r="V9" s="5"/>
      <c r="W9" s="5"/>
      <c r="X9" s="5"/>
      <c r="Y9" s="5"/>
      <c r="Z9" s="5"/>
    </row>
    <row r="10" spans="1:26" ht="12.75">
      <c r="A10" s="5"/>
      <c r="B10" s="6"/>
      <c r="C10" s="5"/>
      <c r="D10" s="5"/>
      <c r="E10" s="5"/>
      <c r="F10" s="5"/>
      <c r="G10" s="5"/>
      <c r="H10" s="5"/>
      <c r="I10" s="5"/>
      <c r="J10" s="5"/>
      <c r="K10" s="5"/>
      <c r="L10" s="5"/>
      <c r="M10" s="5"/>
      <c r="N10" s="5"/>
      <c r="O10" s="5"/>
      <c r="P10" s="5"/>
      <c r="Q10" s="5"/>
      <c r="R10" s="5"/>
      <c r="S10" s="5"/>
      <c r="T10" s="5"/>
      <c r="U10" s="5"/>
      <c r="V10" s="5"/>
      <c r="W10" s="5"/>
      <c r="X10" s="5"/>
      <c r="Y10" s="5"/>
      <c r="Z10" s="5"/>
    </row>
    <row r="11" spans="1:26" ht="12.75">
      <c r="A11" s="5"/>
      <c r="B11" s="5"/>
      <c r="C11" s="5"/>
      <c r="D11" s="5"/>
      <c r="E11" s="5"/>
      <c r="F11" s="5"/>
      <c r="G11" s="5"/>
      <c r="H11" s="5"/>
      <c r="I11" s="5"/>
      <c r="J11" s="5"/>
      <c r="K11" s="5"/>
      <c r="L11" s="5"/>
      <c r="M11" s="5"/>
      <c r="N11" s="5"/>
      <c r="O11" s="5"/>
      <c r="P11" s="5"/>
      <c r="Q11" s="5"/>
      <c r="R11" s="5"/>
      <c r="S11" s="5"/>
      <c r="T11" s="5"/>
      <c r="U11" s="5"/>
      <c r="V11" s="5"/>
      <c r="W11" s="5"/>
      <c r="X11" s="5"/>
      <c r="Y11" s="5"/>
      <c r="Z11" s="5"/>
    </row>
    <row r="12" spans="1:26" ht="12.75">
      <c r="A12" s="5"/>
      <c r="B12" s="6"/>
      <c r="C12" s="5"/>
      <c r="D12" s="5"/>
      <c r="E12" s="5"/>
      <c r="F12" s="5"/>
      <c r="G12" s="5"/>
      <c r="H12" s="5"/>
      <c r="I12" s="5"/>
      <c r="J12" s="5"/>
      <c r="K12" s="5"/>
      <c r="L12" s="5"/>
      <c r="M12" s="5"/>
      <c r="N12" s="5"/>
      <c r="O12" s="5"/>
      <c r="P12" s="5"/>
      <c r="Q12" s="5"/>
      <c r="R12" s="5"/>
      <c r="S12" s="5"/>
      <c r="T12" s="5"/>
      <c r="U12" s="5"/>
      <c r="V12" s="5"/>
      <c r="W12" s="5"/>
      <c r="X12" s="5"/>
      <c r="Y12" s="5"/>
      <c r="Z12" s="5"/>
    </row>
    <row r="13" spans="1:26" ht="12.75">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6" ht="12.75">
      <c r="A14" s="5"/>
      <c r="B14" s="6"/>
      <c r="C14" s="5"/>
      <c r="D14" s="5"/>
      <c r="E14" s="5"/>
      <c r="F14" s="5"/>
      <c r="G14" s="5"/>
      <c r="H14" s="5"/>
      <c r="I14" s="5"/>
      <c r="J14" s="5"/>
      <c r="K14" s="5"/>
      <c r="L14" s="5"/>
      <c r="M14" s="5"/>
      <c r="N14" s="5"/>
      <c r="O14" s="5"/>
      <c r="P14" s="5"/>
      <c r="Q14" s="5"/>
      <c r="R14" s="5"/>
      <c r="S14" s="5"/>
      <c r="T14" s="5"/>
      <c r="U14" s="5"/>
      <c r="V14" s="5"/>
      <c r="W14" s="5"/>
      <c r="X14" s="5"/>
      <c r="Y14" s="5"/>
      <c r="Z14" s="5"/>
    </row>
    <row r="15" spans="1:26" ht="12.75">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ht="12.75">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ht="12.75">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ht="12.75">
      <c r="A18" s="5"/>
      <c r="B18" s="4"/>
      <c r="C18" s="5"/>
      <c r="D18" s="5"/>
      <c r="E18" s="5"/>
      <c r="F18" s="5"/>
      <c r="G18" s="5"/>
      <c r="H18" s="5"/>
      <c r="I18" s="5"/>
      <c r="J18" s="5"/>
      <c r="K18" s="5"/>
      <c r="L18" s="5"/>
      <c r="M18" s="5"/>
      <c r="N18" s="5"/>
      <c r="O18" s="5"/>
      <c r="P18" s="5"/>
      <c r="Q18" s="5"/>
      <c r="R18" s="5"/>
      <c r="S18" s="5"/>
      <c r="T18" s="5"/>
      <c r="U18" s="5"/>
      <c r="V18" s="5"/>
      <c r="W18" s="5"/>
      <c r="X18" s="5"/>
      <c r="Y18" s="5"/>
      <c r="Z18" s="5"/>
    </row>
    <row r="19" spans="1:26" ht="12.75">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2.75">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2.75">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2.7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2.7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2.7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2.7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2.7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2.7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2.7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2.7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2.7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2.7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2.7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2.7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2.7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2.7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2.7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2.7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2.7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2.7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7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7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sheetData>
  <sheetProtection algorithmName="SHA-512" hashValue="iS22FJeQPKt+JGG5RTrldTOOstg0CF/0CNKyDlsplvMSAi8wSSLMXVnryB1l0q6YDAnUfPE7nE6cHjfhyBgZ0g==" saltValue="LcExndBuxtdvZpjAh37Zgw==" spinCount="100000" sheet="1" selectLockedCells="1" selectUnlockedCells="1"/>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O57"/>
  <sheetViews>
    <sheetView workbookViewId="0" topLeftCell="A10">
      <selection activeCell="A24" sqref="A24:O57"/>
    </sheetView>
  </sheetViews>
  <sheetFormatPr defaultColWidth="11.421875" defaultRowHeight="12.75"/>
  <cols>
    <col min="1" max="26" width="11.421875" style="1" customWidth="1"/>
  </cols>
  <sheetData>
    <row r="1" ht="12.75">
      <c r="A1" s="1" t="s">
        <v>0</v>
      </c>
    </row>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3.5" thickBot="1"/>
    <row r="24" spans="1:15" ht="13.5" thickTop="1">
      <c r="A24" s="42" t="s">
        <v>1</v>
      </c>
      <c r="B24" s="43"/>
      <c r="C24" s="43"/>
      <c r="D24" s="43"/>
      <c r="E24" s="43"/>
      <c r="F24" s="43"/>
      <c r="G24" s="43"/>
      <c r="H24" s="43"/>
      <c r="I24" s="43"/>
      <c r="J24" s="43"/>
      <c r="K24" s="43"/>
      <c r="L24" s="43"/>
      <c r="M24" s="43"/>
      <c r="N24" s="43"/>
      <c r="O24" s="44"/>
    </row>
    <row r="25" spans="1:15" ht="12.75">
      <c r="A25" s="45"/>
      <c r="B25" s="46"/>
      <c r="C25" s="46"/>
      <c r="D25" s="46"/>
      <c r="E25" s="46"/>
      <c r="F25" s="46"/>
      <c r="G25" s="46"/>
      <c r="H25" s="46" t="s">
        <v>9</v>
      </c>
      <c r="I25" s="46"/>
      <c r="J25" s="46"/>
      <c r="K25" s="46" t="s">
        <v>8</v>
      </c>
      <c r="L25" s="46"/>
      <c r="M25" s="46"/>
      <c r="N25" s="46" t="s">
        <v>6</v>
      </c>
      <c r="O25" s="47"/>
    </row>
    <row r="26" spans="1:15" ht="12.75">
      <c r="A26" s="45" t="s">
        <v>3</v>
      </c>
      <c r="B26" s="46"/>
      <c r="C26" s="46" t="s">
        <v>7</v>
      </c>
      <c r="D26" s="46" t="s">
        <v>13</v>
      </c>
      <c r="E26" s="46" t="s">
        <v>14</v>
      </c>
      <c r="F26" s="46" t="s">
        <v>15</v>
      </c>
      <c r="G26" s="46" t="s">
        <v>9</v>
      </c>
      <c r="H26" s="46" t="s">
        <v>4</v>
      </c>
      <c r="I26" s="46" t="s">
        <v>5</v>
      </c>
      <c r="J26" s="46" t="s">
        <v>8</v>
      </c>
      <c r="K26" s="46" t="s">
        <v>4</v>
      </c>
      <c r="L26" s="46" t="s">
        <v>5</v>
      </c>
      <c r="M26" s="46" t="s">
        <v>2</v>
      </c>
      <c r="N26" s="46" t="s">
        <v>4</v>
      </c>
      <c r="O26" s="47" t="s">
        <v>5</v>
      </c>
    </row>
    <row r="27" spans="1:15" ht="12.75">
      <c r="A27" s="45">
        <v>125</v>
      </c>
      <c r="B27" s="46"/>
      <c r="C27" s="46">
        <f>IF(AND('ISO 1999'!$F$4="o.k.",'ISO 1999'!$F$5="o.k.",'ISO 1999'!$F$6="o.k.",'ISO 1999'!$F$7="o.k.",'ISO 1999'!$F$8="o.k."),SUM(D27:F27),0)</f>
        <v>21.0592263</v>
      </c>
      <c r="D27" s="46">
        <f>IF(AND('ISO 1999'!$D$8&lt;0.5,OR('ISO 1999'!$D$8=0.45,'ISO 1999'!$D$8=0.4,'ISO 1999'!$D$8=0.35,'ISO 1999'!$D$8=0.3,'ISO 1999'!$D$8=0.25,'ISO 1999'!$D$8=0.2,'ISO 1999'!$D$8=0.15,'ISO 1999'!$D$8=0.1,'ISO 1999'!$D$8=0.05)),M27+$D$38*(J27+0.445*M27),0)</f>
        <v>21.0592263</v>
      </c>
      <c r="E27" s="46">
        <f>IF('ISO 1999'!$D$8=0.5,M27,0)</f>
        <v>0</v>
      </c>
      <c r="F27" s="46">
        <f>IF(AND('ISO 1999'!$D$8&gt;0.5,OR('ISO 1999'!$D$8=0.55,'ISO 1999'!$D$8=0.6,'ISO 1999'!$D$8=0.65,'ISO 1999'!$D$8=0.7,'ISO 1999'!$D$8=0.75,'ISO 1999'!$D$8=0.8,'ISO 1999'!$D$8=0.85,'ISO 1999'!$D$8=0.9,'ISO 1999'!$D$8=0.95)),M27-$D$38*(G27+0.356*M27),0)</f>
        <v>0</v>
      </c>
      <c r="G27" s="46">
        <f>IF('ISO 1999'!$D$4="male",H27,IF('ISO 1999'!$D$4="female",I27,H27))</f>
        <v>5.78</v>
      </c>
      <c r="H27" s="46">
        <v>5.78</v>
      </c>
      <c r="I27" s="46">
        <v>5.34</v>
      </c>
      <c r="J27" s="46">
        <f>IF('ISO 1999'!$D$4="male",K27,IF('ISO 1999'!$D$4="female",L27,K27))</f>
        <v>7.23</v>
      </c>
      <c r="K27" s="46">
        <v>7.23</v>
      </c>
      <c r="L27" s="46">
        <v>6.67</v>
      </c>
      <c r="M27" s="46">
        <f>IF('ISO 1999'!$D$4="male",N27*('ISO 1999'!$D$5-18)^2,IF('ISO 1999'!$D$4="female",O27*('ISO 1999'!$D$5-18)^2,N27*('ISO 1999'!$D$5-18)^2))</f>
        <v>5.292</v>
      </c>
      <c r="N27" s="46">
        <v>0.003</v>
      </c>
      <c r="O27" s="47">
        <v>0.003</v>
      </c>
    </row>
    <row r="28" spans="1:15" ht="12.75">
      <c r="A28" s="45">
        <v>250</v>
      </c>
      <c r="B28" s="46"/>
      <c r="C28" s="46">
        <f>IF(AND('ISO 1999'!$F$4="o.k.",'ISO 1999'!$F$5="o.k.",'ISO 1999'!$F$6="o.k.",'ISO 1999'!$F$7="o.k.",'ISO 1999'!$F$8="o.k."),SUM(D28:F28),0)</f>
        <v>20.1380263</v>
      </c>
      <c r="D28" s="46">
        <f>IF(AND('ISO 1999'!$D$8&lt;0.5,OR('ISO 1999'!$D$8=0.45,'ISO 1999'!$D$8=0.4,'ISO 1999'!$D$8=0.35,'ISO 1999'!$D$8=0.3,'ISO 1999'!$D$8=0.25,'ISO 1999'!$D$8=0.2,'ISO 1999'!$D$8=0.15,'ISO 1999'!$D$8=0.1,'ISO 1999'!$D$8=0.05)),M28+$D$38*(J28+0.445*M28),0)</f>
        <v>20.1380263</v>
      </c>
      <c r="E28" s="46">
        <f>IF('ISO 1999'!$D$8=0.5,M28,0)</f>
        <v>0</v>
      </c>
      <c r="F28" s="46">
        <f>IF(AND('ISO 1999'!$D$8&gt;0.5,OR('ISO 1999'!$D$8=0.55,'ISO 1999'!$D$8=0.6,'ISO 1999'!$D$8=0.65,'ISO 1999'!$D$8=0.7,'ISO 1999'!$D$8=0.75,'ISO 1999'!$D$8=0.8,'ISO 1999'!$D$8=0.85,'ISO 1999'!$D$8=0.9,'ISO 1999'!$D$8=0.95)),M28-$D$38*(G28+0.356*M28),0)</f>
        <v>0</v>
      </c>
      <c r="G28" s="46">
        <f>IF('ISO 1999'!$D$4="male",H28,IF('ISO 1999'!$D$4="female",I28,H28))</f>
        <v>5.34</v>
      </c>
      <c r="H28" s="46">
        <v>5.34</v>
      </c>
      <c r="I28" s="46">
        <v>4.89</v>
      </c>
      <c r="J28" s="46">
        <f>IF('ISO 1999'!$D$4="male",K28,IF('ISO 1999'!$D$4="female",L28,K28))</f>
        <v>6.67</v>
      </c>
      <c r="K28" s="46">
        <v>6.67</v>
      </c>
      <c r="L28" s="46">
        <v>6.12</v>
      </c>
      <c r="M28" s="46">
        <f>IF('ISO 1999'!$D$4="male",N28*('ISO 1999'!$D$5-18)^2,IF('ISO 1999'!$D$4="female",O28*('ISO 1999'!$D$5-18)^2,N28*('ISO 1999'!$D$5-18)^2))</f>
        <v>5.292</v>
      </c>
      <c r="N28" s="46">
        <v>0.003</v>
      </c>
      <c r="O28" s="47">
        <v>0.003</v>
      </c>
    </row>
    <row r="29" spans="1:15" ht="12.75">
      <c r="A29" s="45">
        <v>500</v>
      </c>
      <c r="B29" s="46"/>
      <c r="C29" s="46">
        <f>IF(AND('ISO 1999'!$F$4="o.k.",'ISO 1999'!$F$5="o.k.",'ISO 1999'!$F$6="o.k.",'ISO 1999'!$F$7="o.k.",'ISO 1999'!$F$8="o.k."),SUM(D29:F29),0)</f>
        <v>20.76092235</v>
      </c>
      <c r="D29" s="46">
        <f>IF(AND('ISO 1999'!$D$8&lt;0.5,OR('ISO 1999'!$D$8=0.45,'ISO 1999'!$D$8=0.4,'ISO 1999'!$D$8=0.35,'ISO 1999'!$D$8=0.3,'ISO 1999'!$D$8=0.25,'ISO 1999'!$D$8=0.2,'ISO 1999'!$D$8=0.15,'ISO 1999'!$D$8=0.1,'ISO 1999'!$D$8=0.05)),M29+$D$38*(J29+0.445*M29),0)</f>
        <v>20.76092235</v>
      </c>
      <c r="E29" s="46">
        <f>IF('ISO 1999'!$D$8=0.5,M29,0)</f>
        <v>0</v>
      </c>
      <c r="F29" s="46">
        <f>IF(AND('ISO 1999'!$D$8&gt;0.5,OR('ISO 1999'!$D$8=0.55,'ISO 1999'!$D$8=0.6,'ISO 1999'!$D$8=0.65,'ISO 1999'!$D$8=0.7,'ISO 1999'!$D$8=0.75,'ISO 1999'!$D$8=0.8,'ISO 1999'!$D$8=0.85,'ISO 1999'!$D$8=0.9,'ISO 1999'!$D$8=0.95)),M29-$D$38*(G29+0.356*M29),0)</f>
        <v>0</v>
      </c>
      <c r="G29" s="46">
        <f>IF('ISO 1999'!$D$4="male",H29,IF('ISO 1999'!$D$4="female",I29,H29))</f>
        <v>4.89</v>
      </c>
      <c r="H29" s="46">
        <v>4.89</v>
      </c>
      <c r="I29" s="46">
        <v>4.89</v>
      </c>
      <c r="J29" s="46">
        <f>IF('ISO 1999'!$D$4="male",K29,IF('ISO 1999'!$D$4="female",L29,K29))</f>
        <v>6.12</v>
      </c>
      <c r="K29" s="46">
        <v>6.12</v>
      </c>
      <c r="L29" s="46">
        <v>6.12</v>
      </c>
      <c r="M29" s="46">
        <f>IF('ISO 1999'!$D$4="male",N29*('ISO 1999'!$D$5-18)^2,IF('ISO 1999'!$D$4="female",O29*('ISO 1999'!$D$5-18)^2,N29*('ISO 1999'!$D$5-18)^2))</f>
        <v>6.174</v>
      </c>
      <c r="N29" s="46">
        <v>0.0035</v>
      </c>
      <c r="O29" s="47">
        <v>0.0035</v>
      </c>
    </row>
    <row r="30" spans="1:15" ht="12.75">
      <c r="A30" s="45">
        <v>1000</v>
      </c>
      <c r="B30" s="46"/>
      <c r="C30" s="46">
        <f>IF(AND('ISO 1999'!$F$4="o.k.",'ISO 1999'!$F$5="o.k.",'ISO 1999'!$F$6="o.k.",'ISO 1999'!$F$7="o.k.",'ISO 1999'!$F$8="o.k."),SUM(D30:F30),0)</f>
        <v>22.288568400000003</v>
      </c>
      <c r="D30" s="46">
        <f>IF(AND('ISO 1999'!$D$8&lt;0.5,OR('ISO 1999'!$D$8=0.45,'ISO 1999'!$D$8=0.4,'ISO 1999'!$D$8=0.35,'ISO 1999'!$D$8=0.3,'ISO 1999'!$D$8=0.25,'ISO 1999'!$D$8=0.2,'ISO 1999'!$D$8=0.15,'ISO 1999'!$D$8=0.1,'ISO 1999'!$D$8=0.05)),M30+$D$38*(J30+0.445*M30),0)</f>
        <v>22.288568400000003</v>
      </c>
      <c r="E30" s="46">
        <f>IF('ISO 1999'!$D$8=0.5,M30,0)</f>
        <v>0</v>
      </c>
      <c r="F30" s="46">
        <f>IF(AND('ISO 1999'!$D$8&gt;0.5,OR('ISO 1999'!$D$8=0.55,'ISO 1999'!$D$8=0.6,'ISO 1999'!$D$8=0.65,'ISO 1999'!$D$8=0.7,'ISO 1999'!$D$8=0.75,'ISO 1999'!$D$8=0.8,'ISO 1999'!$D$8=0.85,'ISO 1999'!$D$8=0.9,'ISO 1999'!$D$8=0.95)),M30-$D$38*(G30+0.356*M30),0)</f>
        <v>0</v>
      </c>
      <c r="G30" s="46">
        <f>IF('ISO 1999'!$D$4="male",H30,IF('ISO 1999'!$D$4="female",I30,H30))</f>
        <v>4.89</v>
      </c>
      <c r="H30" s="46">
        <v>4.89</v>
      </c>
      <c r="I30" s="46">
        <v>4.89</v>
      </c>
      <c r="J30" s="46">
        <f>IF('ISO 1999'!$D$4="male",K30,IF('ISO 1999'!$D$4="female",L30,K30))</f>
        <v>6.12</v>
      </c>
      <c r="K30" s="46">
        <v>6.12</v>
      </c>
      <c r="L30" s="46">
        <v>6.12</v>
      </c>
      <c r="M30" s="46">
        <f>IF('ISO 1999'!$D$4="male",N30*('ISO 1999'!$D$5-18)^2,IF('ISO 1999'!$D$4="female",O30*('ISO 1999'!$D$5-18)^2,N30*('ISO 1999'!$D$5-18)^2))</f>
        <v>7.056</v>
      </c>
      <c r="N30" s="46">
        <v>0.004</v>
      </c>
      <c r="O30" s="47">
        <v>0.004</v>
      </c>
    </row>
    <row r="31" spans="1:15" ht="12.75">
      <c r="A31" s="45">
        <v>1500</v>
      </c>
      <c r="B31" s="46"/>
      <c r="C31" s="46">
        <f>IF(AND('ISO 1999'!$F$4="o.k.",'ISO 1999'!$F$5="o.k.",'ISO 1999'!$F$6="o.k.",'ISO 1999'!$F$7="o.k.",'ISO 1999'!$F$8="o.k."),SUM(D31:F31),0)</f>
        <v>27.77625655</v>
      </c>
      <c r="D31" s="46">
        <f>IF(AND('ISO 1999'!$D$8&lt;0.5,OR('ISO 1999'!$D$8=0.45,'ISO 1999'!$D$8=0.4,'ISO 1999'!$D$8=0.35,'ISO 1999'!$D$8=0.3,'ISO 1999'!$D$8=0.25,'ISO 1999'!$D$8=0.2,'ISO 1999'!$D$8=0.15,'ISO 1999'!$D$8=0.1,'ISO 1999'!$D$8=0.05)),M31+$D$38*(J31+0.445*M31),0)</f>
        <v>27.77625655</v>
      </c>
      <c r="E31" s="46">
        <f>IF('ISO 1999'!$D$8=0.5,M31,0)</f>
        <v>0</v>
      </c>
      <c r="F31" s="46">
        <f>IF(AND('ISO 1999'!$D$8&gt;0.5,OR('ISO 1999'!$D$8=0.55,'ISO 1999'!$D$8=0.6,'ISO 1999'!$D$8=0.65,'ISO 1999'!$D$8=0.7,'ISO 1999'!$D$8=0.75,'ISO 1999'!$D$8=0.8,'ISO 1999'!$D$8=0.85,'ISO 1999'!$D$8=0.9,'ISO 1999'!$D$8=0.95)),M31-$D$38*(G31+0.356*M31),0)</f>
        <v>0</v>
      </c>
      <c r="G31" s="46">
        <f>IF('ISO 1999'!$D$4="male",H31,IF('ISO 1999'!$D$4="female",I31,H31))</f>
        <v>5.34</v>
      </c>
      <c r="H31" s="46">
        <v>5.34</v>
      </c>
      <c r="I31" s="46">
        <v>5.34</v>
      </c>
      <c r="J31" s="46">
        <f>IF('ISO 1999'!$D$4="male",K31,IF('ISO 1999'!$D$4="female",L31,K31))</f>
        <v>6.67</v>
      </c>
      <c r="K31" s="46">
        <v>6.67</v>
      </c>
      <c r="L31" s="46">
        <v>6.67</v>
      </c>
      <c r="M31" s="46">
        <f>IF('ISO 1999'!$D$4="male",N31*('ISO 1999'!$D$5-18)^2,IF('ISO 1999'!$D$4="female",O31*('ISO 1999'!$D$5-18)^2,N31*('ISO 1999'!$D$5-18)^2))</f>
        <v>9.702</v>
      </c>
      <c r="N31" s="46">
        <v>0.0055</v>
      </c>
      <c r="O31" s="47">
        <v>0.005</v>
      </c>
    </row>
    <row r="32" spans="1:15" ht="12.75">
      <c r="A32" s="45">
        <v>2000</v>
      </c>
      <c r="B32" s="46"/>
      <c r="C32" s="46">
        <f>IF(AND('ISO 1999'!$F$4="o.k.",'ISO 1999'!$F$5="o.k.",'ISO 1999'!$F$6="o.k.",'ISO 1999'!$F$7="o.k.",'ISO 1999'!$F$8="o.k."),SUM(D32:F32),0)</f>
        <v>33.2803947</v>
      </c>
      <c r="D32" s="46">
        <f>IF(AND('ISO 1999'!$D$8&lt;0.5,OR('ISO 1999'!$D$8=0.45,'ISO 1999'!$D$8=0.4,'ISO 1999'!$D$8=0.35,'ISO 1999'!$D$8=0.3,'ISO 1999'!$D$8=0.25,'ISO 1999'!$D$8=0.2,'ISO 1999'!$D$8=0.15,'ISO 1999'!$D$8=0.1,'ISO 1999'!$D$8=0.05)),M32+$D$38*(J32+0.445*M32),0)</f>
        <v>33.2803947</v>
      </c>
      <c r="E32" s="46">
        <f>IF('ISO 1999'!$D$8=0.5,M32,0)</f>
        <v>0</v>
      </c>
      <c r="F32" s="46">
        <f>IF(AND('ISO 1999'!$D$8&gt;0.5,OR('ISO 1999'!$D$8=0.55,'ISO 1999'!$D$8=0.6,'ISO 1999'!$D$8=0.65,'ISO 1999'!$D$8=0.7,'ISO 1999'!$D$8=0.75,'ISO 1999'!$D$8=0.8,'ISO 1999'!$D$8=0.85,'ISO 1999'!$D$8=0.9,'ISO 1999'!$D$8=0.95)),M32-$D$38*(G32+0.356*M32),0)</f>
        <v>0</v>
      </c>
      <c r="G32" s="46">
        <f>IF('ISO 1999'!$D$4="male",H32,IF('ISO 1999'!$D$4="female",I32,H32))</f>
        <v>5.78</v>
      </c>
      <c r="H32" s="46">
        <v>5.78</v>
      </c>
      <c r="I32" s="46">
        <v>5.34</v>
      </c>
      <c r="J32" s="46">
        <f>IF('ISO 1999'!$D$4="male",K32,IF('ISO 1999'!$D$4="female",L32,K32))</f>
        <v>7.23</v>
      </c>
      <c r="K32" s="46">
        <v>7.23</v>
      </c>
      <c r="L32" s="46">
        <v>6.67</v>
      </c>
      <c r="M32" s="46">
        <f>IF('ISO 1999'!$D$4="male",N32*('ISO 1999'!$D$5-18)^2,IF('ISO 1999'!$D$4="female",O32*('ISO 1999'!$D$5-18)^2,N32*('ISO 1999'!$D$5-18)^2))</f>
        <v>12.348</v>
      </c>
      <c r="N32" s="46">
        <v>0.007</v>
      </c>
      <c r="O32" s="47">
        <v>0.006</v>
      </c>
    </row>
    <row r="33" spans="1:15" ht="12.75">
      <c r="A33" s="45">
        <v>3000</v>
      </c>
      <c r="B33" s="46"/>
      <c r="C33" s="46">
        <f>IF(AND('ISO 1999'!$F$4="o.k.",'ISO 1999'!$F$5="o.k.",'ISO 1999'!$F$6="o.k.",'ISO 1999'!$F$7="o.k.",'ISO 1999'!$F$8="o.k."),SUM(D33:F33),0)</f>
        <v>47.93395915000001</v>
      </c>
      <c r="D33" s="46">
        <f>IF(AND('ISO 1999'!$D$8&lt;0.5,OR('ISO 1999'!$D$8=0.45,'ISO 1999'!$D$8=0.4,'ISO 1999'!$D$8=0.35,'ISO 1999'!$D$8=0.3,'ISO 1999'!$D$8=0.25,'ISO 1999'!$D$8=0.2,'ISO 1999'!$D$8=0.15,'ISO 1999'!$D$8=0.1,'ISO 1999'!$D$8=0.05)),M33+$D$38*(J33+0.445*M33),0)</f>
        <v>47.93395915000001</v>
      </c>
      <c r="E33" s="46">
        <f>IF('ISO 1999'!$D$8=0.5,M33,0)</f>
        <v>0</v>
      </c>
      <c r="F33" s="46">
        <f>IF(AND('ISO 1999'!$D$8&gt;0.5,OR('ISO 1999'!$D$8=0.55,'ISO 1999'!$D$8=0.6,'ISO 1999'!$D$8=0.65,'ISO 1999'!$D$8=0.7,'ISO 1999'!$D$8=0.75,'ISO 1999'!$D$8=0.8,'ISO 1999'!$D$8=0.85,'ISO 1999'!$D$8=0.9,'ISO 1999'!$D$8=0.95)),M33-$D$38*(G33+0.356*M33),0)</f>
        <v>0</v>
      </c>
      <c r="G33" s="46">
        <f>IF('ISO 1999'!$D$4="male",H33,IF('ISO 1999'!$D$4="female",I33,H33))</f>
        <v>6.23</v>
      </c>
      <c r="H33" s="46">
        <v>6.23</v>
      </c>
      <c r="I33" s="46">
        <v>5.78</v>
      </c>
      <c r="J33" s="46">
        <f>IF('ISO 1999'!$D$4="male",K33,IF('ISO 1999'!$D$4="female",L33,K33))</f>
        <v>7.78</v>
      </c>
      <c r="K33" s="46">
        <v>7.78</v>
      </c>
      <c r="L33" s="46">
        <v>7.23</v>
      </c>
      <c r="M33" s="46">
        <f>IF('ISO 1999'!$D$4="male",N33*('ISO 1999'!$D$5-18)^2,IF('ISO 1999'!$D$4="female",O33*('ISO 1999'!$D$5-18)^2,N33*('ISO 1999'!$D$5-18)^2))</f>
        <v>20.286</v>
      </c>
      <c r="N33" s="46">
        <v>0.0115</v>
      </c>
      <c r="O33" s="47">
        <v>0.0075</v>
      </c>
    </row>
    <row r="34" spans="1:15" ht="12.75">
      <c r="A34" s="45">
        <v>4000</v>
      </c>
      <c r="B34" s="46"/>
      <c r="C34" s="46">
        <f>IF(AND('ISO 1999'!$F$4="o.k.",'ISO 1999'!$F$5="o.k.",'ISO 1999'!$F$6="o.k.",'ISO 1999'!$F$7="o.k.",'ISO 1999'!$F$8="o.k."),SUM(D34:F34),0)</f>
        <v>62.6039736</v>
      </c>
      <c r="D34" s="46">
        <f>IF(AND('ISO 1999'!$D$8&lt;0.5,OR('ISO 1999'!$D$8=0.45,'ISO 1999'!$D$8=0.4,'ISO 1999'!$D$8=0.35,'ISO 1999'!$D$8=0.3,'ISO 1999'!$D$8=0.25,'ISO 1999'!$D$8=0.2,'ISO 1999'!$D$8=0.15,'ISO 1999'!$D$8=0.1,'ISO 1999'!$D$8=0.05)),M34+$D$38*(J34+0.445*M34),0)</f>
        <v>62.6039736</v>
      </c>
      <c r="E34" s="46">
        <f>IF('ISO 1999'!$D$8=0.5,M34,0)</f>
        <v>0</v>
      </c>
      <c r="F34" s="46">
        <f>IF(AND('ISO 1999'!$D$8&gt;0.5,OR('ISO 1999'!$D$8=0.55,'ISO 1999'!$D$8=0.6,'ISO 1999'!$D$8=0.65,'ISO 1999'!$D$8=0.7,'ISO 1999'!$D$8=0.75,'ISO 1999'!$D$8=0.8,'ISO 1999'!$D$8=0.85,'ISO 1999'!$D$8=0.9,'ISO 1999'!$D$8=0.95)),M34-$D$38*(G34+0.356*M34),0)</f>
        <v>0</v>
      </c>
      <c r="G34" s="46">
        <f>IF('ISO 1999'!$D$4="male",H34,IF('ISO 1999'!$D$4="female",I34,H34))</f>
        <v>6.67</v>
      </c>
      <c r="H34" s="46">
        <v>6.67</v>
      </c>
      <c r="I34" s="46">
        <v>6.23</v>
      </c>
      <c r="J34" s="46">
        <f>IF('ISO 1999'!$D$4="male",K34,IF('ISO 1999'!$D$4="female",L34,K34))</f>
        <v>8.34</v>
      </c>
      <c r="K34" s="46">
        <v>8.34</v>
      </c>
      <c r="L34" s="46">
        <v>7.78</v>
      </c>
      <c r="M34" s="46">
        <f>IF('ISO 1999'!$D$4="male",N34*('ISO 1999'!$D$5-18)^2,IF('ISO 1999'!$D$4="female",O34*('ISO 1999'!$D$5-18)^2,N34*('ISO 1999'!$D$5-18)^2))</f>
        <v>28.224</v>
      </c>
      <c r="N34" s="46">
        <v>0.016</v>
      </c>
      <c r="O34" s="47">
        <v>0.009</v>
      </c>
    </row>
    <row r="35" spans="1:15" ht="12.75">
      <c r="A35" s="45">
        <v>6000</v>
      </c>
      <c r="B35" s="46"/>
      <c r="C35" s="46">
        <f>IF(AND('ISO 1999'!$F$4="o.k.",'ISO 1999'!$F$5="o.k.",'ISO 1999'!$F$6="o.k.",'ISO 1999'!$F$7="o.k.",'ISO 1999'!$F$8="o.k."),SUM(D35:F35),0)</f>
        <v>70.5405078</v>
      </c>
      <c r="D35" s="46">
        <f>IF(AND('ISO 1999'!$D$8&lt;0.5,OR('ISO 1999'!$D$8=0.45,'ISO 1999'!$D$8=0.4,'ISO 1999'!$D$8=0.35,'ISO 1999'!$D$8=0.3,'ISO 1999'!$D$8=0.25,'ISO 1999'!$D$8=0.2,'ISO 1999'!$D$8=0.15,'ISO 1999'!$D$8=0.1,'ISO 1999'!$D$8=0.05)),M35+$D$38*(J35+0.445*M35),0)</f>
        <v>70.5405078</v>
      </c>
      <c r="E35" s="46">
        <f>IF('ISO 1999'!$D$8=0.5,M35,0)</f>
        <v>0</v>
      </c>
      <c r="F35" s="46">
        <f>IF(AND('ISO 1999'!$D$8&gt;0.5,OR('ISO 1999'!$D$8=0.55,'ISO 1999'!$D$8=0.6,'ISO 1999'!$D$8=0.65,'ISO 1999'!$D$8=0.7,'ISO 1999'!$D$8=0.75,'ISO 1999'!$D$8=0.8,'ISO 1999'!$D$8=0.85,'ISO 1999'!$D$8=0.9,'ISO 1999'!$D$8=0.95)),M35-$D$38*(G35+0.356*M35),0)</f>
        <v>0</v>
      </c>
      <c r="G35" s="46">
        <f>IF('ISO 1999'!$D$4="male",H35,IF('ISO 1999'!$D$4="female",I35,H35))</f>
        <v>7.56</v>
      </c>
      <c r="H35" s="46">
        <v>7.56</v>
      </c>
      <c r="I35" s="46">
        <v>7.12</v>
      </c>
      <c r="J35" s="46">
        <f>IF('ISO 1999'!$D$4="male",K35,IF('ISO 1999'!$D$4="female",L35,K35))</f>
        <v>9.45</v>
      </c>
      <c r="K35" s="46">
        <v>9.45</v>
      </c>
      <c r="L35" s="46">
        <v>8.9</v>
      </c>
      <c r="M35" s="46">
        <f>IF('ISO 1999'!$D$4="male",N35*('ISO 1999'!$D$5-18)^2,IF('ISO 1999'!$D$4="female",O35*('ISO 1999'!$D$5-18)^2,N35*('ISO 1999'!$D$5-18)^2))</f>
        <v>31.752</v>
      </c>
      <c r="N35" s="46">
        <v>0.018</v>
      </c>
      <c r="O35" s="47">
        <v>0.012</v>
      </c>
    </row>
    <row r="36" spans="1:15" ht="12.75">
      <c r="A36" s="45">
        <v>8000</v>
      </c>
      <c r="B36" s="46"/>
      <c r="C36" s="46">
        <f>IF(AND('ISO 1999'!$F$4="o.k.",'ISO 1999'!$F$5="o.k.",'ISO 1999'!$F$6="o.k.",'ISO 1999'!$F$7="o.k.",'ISO 1999'!$F$8="o.k."),SUM(D36:F36),0)</f>
        <v>84.5876262</v>
      </c>
      <c r="D36" s="46">
        <f>IF(AND('ISO 1999'!$D$8&lt;0.5,OR('ISO 1999'!$D$8=0.45,'ISO 1999'!$D$8=0.4,'ISO 1999'!$D$8=0.35,'ISO 1999'!$D$8=0.3,'ISO 1999'!$D$8=0.25,'ISO 1999'!$D$8=0.2,'ISO 1999'!$D$8=0.15,'ISO 1999'!$D$8=0.1,'ISO 1999'!$D$8=0.05)),M36+$D$38*(J36+0.445*M36),0)</f>
        <v>84.5876262</v>
      </c>
      <c r="E36" s="46">
        <f>IF('ISO 1999'!$D$8=0.5,M36,0)</f>
        <v>0</v>
      </c>
      <c r="F36" s="46">
        <f>IF(AND('ISO 1999'!$D$8&gt;0.5,OR('ISO 1999'!$D$8=0.55,'ISO 1999'!$D$8=0.6,'ISO 1999'!$D$8=0.65,'ISO 1999'!$D$8=0.7,'ISO 1999'!$D$8=0.75,'ISO 1999'!$D$8=0.8,'ISO 1999'!$D$8=0.85,'ISO 1999'!$D$8=0.9,'ISO 1999'!$D$8=0.95)),M36-$D$38*(G36+0.356*M36),0)</f>
        <v>0</v>
      </c>
      <c r="G36" s="46">
        <f>IF('ISO 1999'!$D$4="male",H36,IF('ISO 1999'!$D$4="female",I36,H36))</f>
        <v>8.45</v>
      </c>
      <c r="H36" s="46">
        <v>8.45</v>
      </c>
      <c r="I36" s="46">
        <v>8.45</v>
      </c>
      <c r="J36" s="46">
        <f>IF('ISO 1999'!$D$4="male",K36,IF('ISO 1999'!$D$4="female",L36,K36))</f>
        <v>10.56</v>
      </c>
      <c r="K36" s="46">
        <v>10.56</v>
      </c>
      <c r="L36" s="46">
        <v>10.56</v>
      </c>
      <c r="M36" s="46">
        <f>IF('ISO 1999'!$D$4="male",N36*('ISO 1999'!$D$5-18)^2,IF('ISO 1999'!$D$4="female",O36*('ISO 1999'!$D$5-18)^2,N36*('ISO 1999'!$D$5-18)^2))</f>
        <v>38.808</v>
      </c>
      <c r="N36" s="46">
        <v>0.022</v>
      </c>
      <c r="O36" s="47">
        <v>0.015</v>
      </c>
    </row>
    <row r="37" spans="1:15" ht="12.75">
      <c r="A37" s="45"/>
      <c r="B37" s="46"/>
      <c r="C37" s="46"/>
      <c r="D37" s="46"/>
      <c r="E37" s="46"/>
      <c r="F37" s="46"/>
      <c r="G37" s="46"/>
      <c r="H37" s="46"/>
      <c r="I37" s="46"/>
      <c r="J37" s="46"/>
      <c r="K37" s="46"/>
      <c r="L37" s="46"/>
      <c r="M37" s="46"/>
      <c r="N37" s="46"/>
      <c r="O37" s="47"/>
    </row>
    <row r="38" spans="1:15" ht="12.75">
      <c r="A38" s="45" t="s">
        <v>11</v>
      </c>
      <c r="B38" s="46" t="s">
        <v>10</v>
      </c>
      <c r="C38" s="46" t="s">
        <v>12</v>
      </c>
      <c r="D38" s="46">
        <f>SUM(D39:D57)</f>
        <v>1.645</v>
      </c>
      <c r="E38" s="46"/>
      <c r="F38" s="46"/>
      <c r="G38" s="46"/>
      <c r="H38" s="46"/>
      <c r="I38" s="46"/>
      <c r="J38" s="46"/>
      <c r="K38" s="46"/>
      <c r="L38" s="46"/>
      <c r="M38" s="46"/>
      <c r="N38" s="46"/>
      <c r="O38" s="47"/>
    </row>
    <row r="39" spans="1:15" ht="12.75">
      <c r="A39" s="52">
        <v>0.05</v>
      </c>
      <c r="B39" s="46">
        <v>1.645</v>
      </c>
      <c r="C39" s="46"/>
      <c r="D39" s="46">
        <f>IF('ISO 1999'!$D$8=A39,B39,0)</f>
        <v>1.645</v>
      </c>
      <c r="E39" s="46"/>
      <c r="F39" s="46"/>
      <c r="G39" s="46"/>
      <c r="H39" s="46"/>
      <c r="I39" s="46"/>
      <c r="J39" s="46"/>
      <c r="K39" s="46"/>
      <c r="L39" s="46"/>
      <c r="M39" s="46"/>
      <c r="N39" s="46"/>
      <c r="O39" s="47"/>
    </row>
    <row r="40" spans="1:15" ht="12.75">
      <c r="A40" s="52">
        <v>0.1</v>
      </c>
      <c r="B40" s="46">
        <v>1.282</v>
      </c>
      <c r="C40" s="46"/>
      <c r="D40" s="46">
        <f>IF('ISO 1999'!$D$8=A40,B40,0)</f>
        <v>0</v>
      </c>
      <c r="E40" s="46"/>
      <c r="F40" s="46"/>
      <c r="G40" s="46"/>
      <c r="H40" s="46"/>
      <c r="I40" s="46"/>
      <c r="J40" s="46"/>
      <c r="K40" s="46"/>
      <c r="L40" s="46"/>
      <c r="M40" s="46"/>
      <c r="N40" s="46"/>
      <c r="O40" s="47"/>
    </row>
    <row r="41" spans="1:15" ht="12.75">
      <c r="A41" s="52">
        <v>0.15</v>
      </c>
      <c r="B41" s="46">
        <v>1.036</v>
      </c>
      <c r="C41" s="46"/>
      <c r="D41" s="46">
        <f>IF('ISO 1999'!$D$8=A41,B41,0)</f>
        <v>0</v>
      </c>
      <c r="E41" s="46"/>
      <c r="F41" s="46"/>
      <c r="G41" s="46"/>
      <c r="H41" s="46"/>
      <c r="I41" s="46"/>
      <c r="J41" s="46"/>
      <c r="K41" s="46"/>
      <c r="L41" s="46"/>
      <c r="M41" s="46"/>
      <c r="N41" s="46"/>
      <c r="O41" s="47"/>
    </row>
    <row r="42" spans="1:15" ht="12.75">
      <c r="A42" s="52">
        <v>0.2</v>
      </c>
      <c r="B42" s="46">
        <v>0.842</v>
      </c>
      <c r="C42" s="46"/>
      <c r="D42" s="46">
        <f>IF('ISO 1999'!$D$8=A42,B42,0)</f>
        <v>0</v>
      </c>
      <c r="E42" s="46"/>
      <c r="F42" s="46"/>
      <c r="G42" s="46"/>
      <c r="H42" s="46"/>
      <c r="I42" s="46"/>
      <c r="J42" s="46"/>
      <c r="K42" s="46"/>
      <c r="L42" s="46"/>
      <c r="M42" s="46"/>
      <c r="N42" s="46"/>
      <c r="O42" s="47"/>
    </row>
    <row r="43" spans="1:15" ht="12.75">
      <c r="A43" s="52">
        <v>0.25</v>
      </c>
      <c r="B43" s="46">
        <v>0.675</v>
      </c>
      <c r="C43" s="46"/>
      <c r="D43" s="46">
        <f>IF('ISO 1999'!$D$8=A43,B43,0)</f>
        <v>0</v>
      </c>
      <c r="E43" s="46"/>
      <c r="F43" s="46"/>
      <c r="G43" s="46"/>
      <c r="H43" s="46"/>
      <c r="I43" s="46"/>
      <c r="J43" s="46"/>
      <c r="K43" s="46"/>
      <c r="L43" s="46"/>
      <c r="M43" s="46"/>
      <c r="N43" s="46"/>
      <c r="O43" s="47"/>
    </row>
    <row r="44" spans="1:15" ht="12.75">
      <c r="A44" s="52">
        <v>0.3</v>
      </c>
      <c r="B44" s="46">
        <v>0.524</v>
      </c>
      <c r="C44" s="46"/>
      <c r="D44" s="46">
        <f>IF('ISO 1999'!$D$8=A44,B44,0)</f>
        <v>0</v>
      </c>
      <c r="E44" s="46"/>
      <c r="F44" s="46"/>
      <c r="G44" s="46"/>
      <c r="H44" s="46"/>
      <c r="I44" s="46"/>
      <c r="J44" s="46"/>
      <c r="K44" s="46"/>
      <c r="L44" s="46"/>
      <c r="M44" s="46"/>
      <c r="N44" s="46"/>
      <c r="O44" s="47"/>
    </row>
    <row r="45" spans="1:15" ht="12.75">
      <c r="A45" s="52">
        <v>0.35</v>
      </c>
      <c r="B45" s="46">
        <v>0.385</v>
      </c>
      <c r="C45" s="46"/>
      <c r="D45" s="46">
        <f>IF('ISO 1999'!$D$8=A45,B45,0)</f>
        <v>0</v>
      </c>
      <c r="E45" s="46"/>
      <c r="F45" s="46"/>
      <c r="G45" s="46"/>
      <c r="H45" s="46"/>
      <c r="I45" s="46"/>
      <c r="J45" s="46"/>
      <c r="K45" s="46"/>
      <c r="L45" s="46"/>
      <c r="M45" s="46"/>
      <c r="N45" s="46"/>
      <c r="O45" s="47"/>
    </row>
    <row r="46" spans="1:15" ht="12.75">
      <c r="A46" s="52">
        <v>0.4</v>
      </c>
      <c r="B46" s="46">
        <v>0.253</v>
      </c>
      <c r="C46" s="46"/>
      <c r="D46" s="46">
        <f>IF('ISO 1999'!$D$8=A46,B46,0)</f>
        <v>0</v>
      </c>
      <c r="E46" s="46"/>
      <c r="F46" s="46"/>
      <c r="G46" s="46"/>
      <c r="H46" s="46"/>
      <c r="I46" s="46"/>
      <c r="J46" s="46"/>
      <c r="K46" s="46"/>
      <c r="L46" s="46"/>
      <c r="M46" s="46"/>
      <c r="N46" s="46"/>
      <c r="O46" s="47"/>
    </row>
    <row r="47" spans="1:15" ht="12.75">
      <c r="A47" s="52">
        <v>0.45</v>
      </c>
      <c r="B47" s="46">
        <v>0.126</v>
      </c>
      <c r="C47" s="46"/>
      <c r="D47" s="46">
        <f>IF('ISO 1999'!$D$8=A47,B47,0)</f>
        <v>0</v>
      </c>
      <c r="E47" s="46"/>
      <c r="F47" s="46"/>
      <c r="G47" s="46"/>
      <c r="H47" s="46"/>
      <c r="I47" s="46"/>
      <c r="J47" s="46"/>
      <c r="K47" s="46"/>
      <c r="L47" s="46"/>
      <c r="M47" s="46"/>
      <c r="N47" s="46"/>
      <c r="O47" s="47"/>
    </row>
    <row r="48" spans="1:15" ht="12.75">
      <c r="A48" s="52">
        <v>0.5</v>
      </c>
      <c r="B48" s="46">
        <v>0</v>
      </c>
      <c r="C48" s="46"/>
      <c r="D48" s="46">
        <f>IF('ISO 1999'!$D$8=A48,B48,0)</f>
        <v>0</v>
      </c>
      <c r="E48" s="46"/>
      <c r="F48" s="46"/>
      <c r="G48" s="46"/>
      <c r="H48" s="46"/>
      <c r="I48" s="46"/>
      <c r="J48" s="46"/>
      <c r="K48" s="46"/>
      <c r="L48" s="46"/>
      <c r="M48" s="46"/>
      <c r="N48" s="46"/>
      <c r="O48" s="47"/>
    </row>
    <row r="49" spans="1:15" ht="12.75">
      <c r="A49" s="52">
        <v>0.55</v>
      </c>
      <c r="B49" s="46">
        <v>0.126</v>
      </c>
      <c r="C49" s="46"/>
      <c r="D49" s="46">
        <f>IF('ISO 1999'!$D$8=A49,B49,0)</f>
        <v>0</v>
      </c>
      <c r="E49" s="46"/>
      <c r="F49" s="46"/>
      <c r="G49" s="46"/>
      <c r="H49" s="46"/>
      <c r="I49" s="46"/>
      <c r="J49" s="46"/>
      <c r="K49" s="46"/>
      <c r="L49" s="46"/>
      <c r="M49" s="46"/>
      <c r="N49" s="46"/>
      <c r="O49" s="47"/>
    </row>
    <row r="50" spans="1:15" ht="12.75">
      <c r="A50" s="52">
        <v>0.6</v>
      </c>
      <c r="B50" s="46">
        <v>0.253</v>
      </c>
      <c r="C50" s="46"/>
      <c r="D50" s="46">
        <f>IF('ISO 1999'!$D$8=A50,B50,0)</f>
        <v>0</v>
      </c>
      <c r="E50" s="46"/>
      <c r="F50" s="46"/>
      <c r="G50" s="46"/>
      <c r="H50" s="46"/>
      <c r="I50" s="46"/>
      <c r="J50" s="46"/>
      <c r="K50" s="46"/>
      <c r="L50" s="46"/>
      <c r="M50" s="46"/>
      <c r="N50" s="46"/>
      <c r="O50" s="47"/>
    </row>
    <row r="51" spans="1:15" ht="12.75">
      <c r="A51" s="52">
        <v>0.65</v>
      </c>
      <c r="B51" s="46">
        <v>0.385</v>
      </c>
      <c r="C51" s="46"/>
      <c r="D51" s="46">
        <f>IF('ISO 1999'!$D$8=A51,B51,0)</f>
        <v>0</v>
      </c>
      <c r="E51" s="46"/>
      <c r="F51" s="46"/>
      <c r="G51" s="46"/>
      <c r="H51" s="46"/>
      <c r="I51" s="46"/>
      <c r="J51" s="46"/>
      <c r="K51" s="46"/>
      <c r="L51" s="46"/>
      <c r="M51" s="46"/>
      <c r="N51" s="46"/>
      <c r="O51" s="47"/>
    </row>
    <row r="52" spans="1:15" ht="12.75">
      <c r="A52" s="52">
        <v>0.7</v>
      </c>
      <c r="B52" s="46">
        <v>0.524</v>
      </c>
      <c r="C52" s="46"/>
      <c r="D52" s="46">
        <f>IF('ISO 1999'!$D$8=A52,B52,0)</f>
        <v>0</v>
      </c>
      <c r="E52" s="46"/>
      <c r="F52" s="46"/>
      <c r="G52" s="46"/>
      <c r="H52" s="46"/>
      <c r="I52" s="46"/>
      <c r="J52" s="46"/>
      <c r="K52" s="46"/>
      <c r="L52" s="46"/>
      <c r="M52" s="46"/>
      <c r="N52" s="46"/>
      <c r="O52" s="47"/>
    </row>
    <row r="53" spans="1:15" ht="12.75">
      <c r="A53" s="52">
        <v>0.75</v>
      </c>
      <c r="B53" s="46">
        <v>0.675</v>
      </c>
      <c r="C53" s="46"/>
      <c r="D53" s="46">
        <f>IF('ISO 1999'!$D$8=A53,B53,0)</f>
        <v>0</v>
      </c>
      <c r="E53" s="46"/>
      <c r="F53" s="46"/>
      <c r="G53" s="46"/>
      <c r="H53" s="46"/>
      <c r="I53" s="46"/>
      <c r="J53" s="46"/>
      <c r="K53" s="46"/>
      <c r="L53" s="46"/>
      <c r="M53" s="46"/>
      <c r="N53" s="46"/>
      <c r="O53" s="47"/>
    </row>
    <row r="54" spans="1:15" ht="12.75">
      <c r="A54" s="52">
        <v>0.8</v>
      </c>
      <c r="B54" s="46">
        <v>0.842</v>
      </c>
      <c r="C54" s="46"/>
      <c r="D54" s="46">
        <f>IF('ISO 1999'!$D$8=A54,B54,0)</f>
        <v>0</v>
      </c>
      <c r="E54" s="46"/>
      <c r="F54" s="46"/>
      <c r="G54" s="46"/>
      <c r="H54" s="46"/>
      <c r="I54" s="46"/>
      <c r="J54" s="46"/>
      <c r="K54" s="46"/>
      <c r="L54" s="46"/>
      <c r="M54" s="46"/>
      <c r="N54" s="46"/>
      <c r="O54" s="47"/>
    </row>
    <row r="55" spans="1:15" ht="12.75">
      <c r="A55" s="52">
        <v>0.85</v>
      </c>
      <c r="B55" s="46">
        <v>1.036</v>
      </c>
      <c r="C55" s="46"/>
      <c r="D55" s="46">
        <f>IF('ISO 1999'!$D$8=A55,B55,0)</f>
        <v>0</v>
      </c>
      <c r="E55" s="46"/>
      <c r="F55" s="46"/>
      <c r="G55" s="46"/>
      <c r="H55" s="46"/>
      <c r="I55" s="46"/>
      <c r="J55" s="46"/>
      <c r="K55" s="46"/>
      <c r="L55" s="46"/>
      <c r="M55" s="46"/>
      <c r="N55" s="46"/>
      <c r="O55" s="47"/>
    </row>
    <row r="56" spans="1:15" ht="12.75">
      <c r="A56" s="52">
        <v>0.9</v>
      </c>
      <c r="B56" s="46">
        <v>1.282</v>
      </c>
      <c r="C56" s="46"/>
      <c r="D56" s="46">
        <f>IF('ISO 1999'!$D$8=A56,B56,0)</f>
        <v>0</v>
      </c>
      <c r="E56" s="46"/>
      <c r="F56" s="46"/>
      <c r="G56" s="46"/>
      <c r="H56" s="46"/>
      <c r="I56" s="46"/>
      <c r="J56" s="46"/>
      <c r="K56" s="46"/>
      <c r="L56" s="46"/>
      <c r="M56" s="46"/>
      <c r="N56" s="46"/>
      <c r="O56" s="47"/>
    </row>
    <row r="57" spans="1:15" ht="13.5" thickBot="1">
      <c r="A57" s="53">
        <v>0.95</v>
      </c>
      <c r="B57" s="50">
        <v>1.645</v>
      </c>
      <c r="C57" s="50"/>
      <c r="D57" s="50">
        <f>IF('ISO 1999'!$D$8=A57,B57,0)</f>
        <v>0</v>
      </c>
      <c r="E57" s="50"/>
      <c r="F57" s="50"/>
      <c r="G57" s="50"/>
      <c r="H57" s="50"/>
      <c r="I57" s="50"/>
      <c r="J57" s="50"/>
      <c r="K57" s="50"/>
      <c r="L57" s="50"/>
      <c r="M57" s="50"/>
      <c r="N57" s="50"/>
      <c r="O57" s="51"/>
    </row>
    <row r="58" ht="13.5" thickTop="1"/>
  </sheetData>
  <sheetProtection algorithmName="SHA-512" hashValue="1cRpadgzPitwOvxuMquU3GdjieNoRoL0evKvay/LCj8aYbOq7F5loxIchMZmtBtigw2yXQlagsjkgv4fxgho2g==" saltValue="Q6RZMogY9vNiEyvfKwvtZQ==" spinCount="100000" sheet="1" selectLockedCells="1" selectUnlockedCells="1"/>
  <printOptions/>
  <pageMargins left="0.787401575" right="0.787401575" top="0.984251969" bottom="0.984251969" header="0.4921259845" footer="0.4921259845"/>
  <pageSetup horizontalDpi="200" verticalDpi="2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T57"/>
  <sheetViews>
    <sheetView workbookViewId="0" topLeftCell="A13">
      <selection activeCell="J19" sqref="J19"/>
    </sheetView>
  </sheetViews>
  <sheetFormatPr defaultColWidth="11.421875" defaultRowHeight="12.75"/>
  <cols>
    <col min="1" max="15" width="11.421875" style="2" customWidth="1"/>
    <col min="16" max="16" width="13.00390625" style="2" customWidth="1"/>
    <col min="17" max="19" width="11.421875" style="2" customWidth="1"/>
    <col min="20" max="20" width="24.57421875" style="0" customWidth="1"/>
  </cols>
  <sheetData>
    <row r="1" spans="1:19" ht="12.75">
      <c r="A1" s="3"/>
      <c r="B1" s="3"/>
      <c r="C1" s="3"/>
      <c r="D1" s="3"/>
      <c r="E1" s="3"/>
      <c r="F1" s="3"/>
      <c r="G1" s="3"/>
      <c r="H1" s="3"/>
      <c r="I1" s="3"/>
      <c r="J1" s="3"/>
      <c r="K1" s="3"/>
      <c r="L1" s="3"/>
      <c r="M1" s="3"/>
      <c r="N1" s="3"/>
      <c r="O1" s="3"/>
      <c r="P1" s="3"/>
      <c r="Q1" s="3"/>
      <c r="R1" s="3"/>
      <c r="S1" s="3"/>
    </row>
    <row r="2" spans="1:19" ht="12.75">
      <c r="A2" s="3"/>
      <c r="B2" s="3"/>
      <c r="C2" s="3"/>
      <c r="D2" s="3"/>
      <c r="E2" s="3"/>
      <c r="F2" s="3"/>
      <c r="G2" s="3"/>
      <c r="H2" s="3"/>
      <c r="I2" s="3"/>
      <c r="J2" s="3"/>
      <c r="K2" s="3"/>
      <c r="L2" s="3"/>
      <c r="M2" s="3"/>
      <c r="N2" s="3"/>
      <c r="O2" s="3"/>
      <c r="P2" s="3"/>
      <c r="Q2" s="3"/>
      <c r="R2" s="3"/>
      <c r="S2" s="3"/>
    </row>
    <row r="3" spans="1:19" ht="12.75">
      <c r="A3" s="3"/>
      <c r="B3" s="3"/>
      <c r="C3" s="3"/>
      <c r="D3" s="3"/>
      <c r="E3" s="3"/>
      <c r="F3" s="3"/>
      <c r="G3" s="3"/>
      <c r="H3" s="3"/>
      <c r="I3" s="3"/>
      <c r="J3" s="3"/>
      <c r="K3" s="3"/>
      <c r="L3" s="3"/>
      <c r="M3" s="3"/>
      <c r="N3" s="3"/>
      <c r="O3" s="3"/>
      <c r="P3" s="3"/>
      <c r="Q3" s="3"/>
      <c r="R3" s="3"/>
      <c r="S3" s="3"/>
    </row>
    <row r="4" spans="1:19" ht="12.75">
      <c r="A4" s="3"/>
      <c r="B4" s="3"/>
      <c r="C4" s="3"/>
      <c r="D4" s="3"/>
      <c r="E4" s="3"/>
      <c r="F4" s="3"/>
      <c r="G4" s="3"/>
      <c r="H4" s="3"/>
      <c r="I4" s="3"/>
      <c r="J4" s="3"/>
      <c r="K4" s="3"/>
      <c r="L4" s="3"/>
      <c r="M4" s="3"/>
      <c r="N4" s="3"/>
      <c r="O4" s="3"/>
      <c r="P4" s="3"/>
      <c r="Q4" s="3"/>
      <c r="R4" s="3"/>
      <c r="S4" s="3"/>
    </row>
    <row r="5" spans="1:19" ht="12.75">
      <c r="A5" s="3"/>
      <c r="B5" s="3"/>
      <c r="C5" s="3"/>
      <c r="D5" s="3"/>
      <c r="E5" s="3"/>
      <c r="F5" s="3"/>
      <c r="G5" s="3"/>
      <c r="H5" s="3"/>
      <c r="I5" s="3"/>
      <c r="J5" s="3"/>
      <c r="K5" s="3"/>
      <c r="L5" s="3"/>
      <c r="M5" s="3"/>
      <c r="N5" s="3"/>
      <c r="O5" s="3"/>
      <c r="P5" s="3"/>
      <c r="Q5" s="3"/>
      <c r="R5" s="3"/>
      <c r="S5" s="3"/>
    </row>
    <row r="6" spans="1:19" ht="12.75">
      <c r="A6" s="3"/>
      <c r="B6" s="3"/>
      <c r="C6" s="3"/>
      <c r="D6" s="3"/>
      <c r="E6" s="3"/>
      <c r="F6" s="3"/>
      <c r="G6" s="3"/>
      <c r="H6" s="3"/>
      <c r="I6" s="3"/>
      <c r="J6" s="3"/>
      <c r="K6" s="3"/>
      <c r="L6" s="3"/>
      <c r="M6" s="3"/>
      <c r="N6" s="3"/>
      <c r="O6" s="3"/>
      <c r="P6" s="3"/>
      <c r="Q6" s="3"/>
      <c r="R6" s="3"/>
      <c r="S6" s="3"/>
    </row>
    <row r="7" spans="1:19" ht="12.75">
      <c r="A7" s="3"/>
      <c r="B7" s="3"/>
      <c r="C7" s="3"/>
      <c r="D7" s="3"/>
      <c r="E7" s="3"/>
      <c r="F7" s="3"/>
      <c r="G7" s="3"/>
      <c r="H7" s="3"/>
      <c r="I7" s="3"/>
      <c r="J7" s="3"/>
      <c r="K7" s="3"/>
      <c r="L7" s="3"/>
      <c r="M7" s="3"/>
      <c r="N7" s="3"/>
      <c r="O7" s="3"/>
      <c r="P7" s="3"/>
      <c r="Q7" s="3"/>
      <c r="R7" s="3"/>
      <c r="S7" s="3"/>
    </row>
    <row r="8" spans="1:19" ht="12.75">
      <c r="A8" s="3"/>
      <c r="B8" s="3"/>
      <c r="C8" s="3"/>
      <c r="D8" s="3"/>
      <c r="E8" s="3"/>
      <c r="F8" s="3"/>
      <c r="G8" s="3"/>
      <c r="H8" s="3"/>
      <c r="I8" s="3"/>
      <c r="J8" s="3"/>
      <c r="K8" s="3"/>
      <c r="L8" s="3"/>
      <c r="M8" s="3"/>
      <c r="N8" s="3"/>
      <c r="O8" s="3"/>
      <c r="P8" s="3"/>
      <c r="Q8" s="3"/>
      <c r="R8" s="3"/>
      <c r="S8" s="3"/>
    </row>
    <row r="9" spans="1:19" ht="12.75">
      <c r="A9" s="3"/>
      <c r="B9" s="3"/>
      <c r="C9" s="3"/>
      <c r="D9" s="3"/>
      <c r="E9" s="3"/>
      <c r="F9" s="3"/>
      <c r="G9" s="3"/>
      <c r="H9" s="3"/>
      <c r="I9" s="3"/>
      <c r="J9" s="3"/>
      <c r="K9" s="3"/>
      <c r="L9" s="3"/>
      <c r="M9" s="3"/>
      <c r="N9" s="3"/>
      <c r="O9" s="3"/>
      <c r="P9" s="3"/>
      <c r="Q9" s="3"/>
      <c r="R9" s="3"/>
      <c r="S9" s="3"/>
    </row>
    <row r="10" spans="1:19" ht="12.75">
      <c r="A10" s="3"/>
      <c r="B10" s="3"/>
      <c r="C10" s="3"/>
      <c r="D10" s="3"/>
      <c r="E10" s="3"/>
      <c r="F10" s="3"/>
      <c r="G10" s="3"/>
      <c r="H10" s="3"/>
      <c r="I10" s="3"/>
      <c r="J10" s="3"/>
      <c r="K10" s="3"/>
      <c r="L10" s="3"/>
      <c r="M10" s="3"/>
      <c r="N10" s="3"/>
      <c r="O10" s="3"/>
      <c r="P10" s="3"/>
      <c r="Q10" s="3"/>
      <c r="R10" s="3"/>
      <c r="S10" s="3"/>
    </row>
    <row r="11" spans="1:19" ht="12.75">
      <c r="A11" s="3"/>
      <c r="B11" s="3"/>
      <c r="C11" s="3"/>
      <c r="D11" s="3"/>
      <c r="E11" s="3"/>
      <c r="F11" s="3"/>
      <c r="G11" s="3"/>
      <c r="H11" s="3"/>
      <c r="I11" s="3"/>
      <c r="J11" s="3"/>
      <c r="K11" s="3"/>
      <c r="L11" s="3"/>
      <c r="M11" s="3"/>
      <c r="N11" s="3"/>
      <c r="O11" s="3"/>
      <c r="P11" s="3"/>
      <c r="Q11" s="3"/>
      <c r="R11" s="3"/>
      <c r="S11" s="3"/>
    </row>
    <row r="12" spans="1:19" ht="12.75">
      <c r="A12" s="3"/>
      <c r="B12" s="3"/>
      <c r="C12" s="3"/>
      <c r="D12" s="3"/>
      <c r="E12" s="3"/>
      <c r="F12" s="3"/>
      <c r="G12" s="3"/>
      <c r="H12" s="3"/>
      <c r="I12" s="3"/>
      <c r="J12" s="3"/>
      <c r="K12" s="3"/>
      <c r="L12" s="3"/>
      <c r="M12" s="3"/>
      <c r="N12" s="3"/>
      <c r="O12" s="3"/>
      <c r="P12" s="3"/>
      <c r="Q12" s="3"/>
      <c r="R12" s="3"/>
      <c r="S12" s="3"/>
    </row>
    <row r="13" spans="1:19" ht="12.75">
      <c r="A13" s="3"/>
      <c r="B13" s="3"/>
      <c r="C13" s="3"/>
      <c r="D13" s="3"/>
      <c r="E13" s="3"/>
      <c r="F13" s="3"/>
      <c r="G13" s="3"/>
      <c r="H13" s="3"/>
      <c r="I13" s="3"/>
      <c r="J13" s="3"/>
      <c r="K13" s="3"/>
      <c r="L13" s="3"/>
      <c r="M13" s="3"/>
      <c r="N13" s="3"/>
      <c r="O13" s="3"/>
      <c r="P13" s="3"/>
      <c r="Q13" s="3"/>
      <c r="R13" s="3"/>
      <c r="S13" s="3"/>
    </row>
    <row r="14" spans="1:19" ht="12.75">
      <c r="A14" s="3"/>
      <c r="B14" s="3"/>
      <c r="C14" s="3"/>
      <c r="D14" s="3"/>
      <c r="E14" s="3"/>
      <c r="F14" s="3"/>
      <c r="G14" s="3"/>
      <c r="H14" s="3"/>
      <c r="I14" s="3"/>
      <c r="J14" s="3"/>
      <c r="K14" s="3"/>
      <c r="L14" s="3"/>
      <c r="M14" s="3"/>
      <c r="N14" s="3"/>
      <c r="O14" s="3"/>
      <c r="P14" s="3"/>
      <c r="Q14" s="3"/>
      <c r="R14" s="3"/>
      <c r="S14" s="3"/>
    </row>
    <row r="15" spans="1:19" ht="12.75">
      <c r="A15" s="3"/>
      <c r="B15" s="3"/>
      <c r="C15" s="3"/>
      <c r="D15" s="3"/>
      <c r="E15" s="3"/>
      <c r="F15" s="3"/>
      <c r="G15" s="3"/>
      <c r="H15" s="3"/>
      <c r="I15" s="3"/>
      <c r="J15" s="3"/>
      <c r="K15" s="3"/>
      <c r="L15" s="3"/>
      <c r="M15" s="3"/>
      <c r="N15" s="3"/>
      <c r="O15" s="3"/>
      <c r="P15" s="3"/>
      <c r="Q15" s="3"/>
      <c r="R15" s="3"/>
      <c r="S15" s="3"/>
    </row>
    <row r="16" spans="1:19" ht="12.75">
      <c r="A16" s="3"/>
      <c r="B16" s="3"/>
      <c r="C16" s="3"/>
      <c r="D16" s="3"/>
      <c r="E16" s="3"/>
      <c r="F16" s="3"/>
      <c r="G16" s="3"/>
      <c r="H16" s="3"/>
      <c r="I16" s="3"/>
      <c r="J16" s="3"/>
      <c r="K16" s="3"/>
      <c r="L16" s="3"/>
      <c r="M16" s="3"/>
      <c r="N16" s="3"/>
      <c r="O16" s="3"/>
      <c r="P16" s="3"/>
      <c r="Q16" s="3"/>
      <c r="R16" s="3"/>
      <c r="S16" s="3"/>
    </row>
    <row r="17" spans="1:19" ht="12.75">
      <c r="A17" s="3"/>
      <c r="B17" s="3"/>
      <c r="C17" s="3"/>
      <c r="D17" s="3"/>
      <c r="E17" s="3"/>
      <c r="F17" s="3"/>
      <c r="G17" s="3"/>
      <c r="H17" s="3"/>
      <c r="I17" s="3"/>
      <c r="J17" s="3"/>
      <c r="K17" s="3"/>
      <c r="L17" s="3"/>
      <c r="M17" s="3"/>
      <c r="N17" s="3"/>
      <c r="O17" s="3"/>
      <c r="P17" s="3"/>
      <c r="Q17" s="3"/>
      <c r="R17" s="3"/>
      <c r="S17" s="3"/>
    </row>
    <row r="18" spans="1:19" ht="12.75">
      <c r="A18" s="3"/>
      <c r="B18" s="3"/>
      <c r="C18" s="3"/>
      <c r="D18" s="3"/>
      <c r="E18" s="3"/>
      <c r="F18" s="3"/>
      <c r="G18" s="3"/>
      <c r="H18" s="3"/>
      <c r="I18" s="3"/>
      <c r="J18" s="3"/>
      <c r="K18" s="3"/>
      <c r="L18" s="3"/>
      <c r="M18" s="3"/>
      <c r="N18" s="3"/>
      <c r="O18" s="3"/>
      <c r="P18" s="3"/>
      <c r="Q18" s="3"/>
      <c r="R18" s="3"/>
      <c r="S18" s="3"/>
    </row>
    <row r="19" spans="1:19" ht="12.75">
      <c r="A19" s="3"/>
      <c r="B19" s="3"/>
      <c r="C19" s="3"/>
      <c r="D19" s="3"/>
      <c r="E19" s="3"/>
      <c r="F19" s="3"/>
      <c r="G19" s="3"/>
      <c r="H19" s="3"/>
      <c r="I19" s="3"/>
      <c r="J19" s="3"/>
      <c r="K19" s="3"/>
      <c r="L19" s="3"/>
      <c r="M19" s="3"/>
      <c r="N19" s="3"/>
      <c r="O19" s="3"/>
      <c r="P19" s="3"/>
      <c r="Q19" s="3"/>
      <c r="R19" s="3"/>
      <c r="S19" s="3"/>
    </row>
    <row r="20" spans="1:19" ht="12.75">
      <c r="A20" s="3"/>
      <c r="B20" s="3"/>
      <c r="C20" s="3"/>
      <c r="D20" s="3"/>
      <c r="E20" s="3"/>
      <c r="F20" s="3"/>
      <c r="G20" s="3"/>
      <c r="H20" s="3"/>
      <c r="I20" s="3"/>
      <c r="J20" s="3"/>
      <c r="K20" s="3"/>
      <c r="L20" s="3"/>
      <c r="M20" s="3"/>
      <c r="N20" s="3"/>
      <c r="O20" s="3"/>
      <c r="P20" s="3"/>
      <c r="Q20" s="3"/>
      <c r="R20" s="3"/>
      <c r="S20" s="3"/>
    </row>
    <row r="21" spans="1:19" ht="12.75">
      <c r="A21" s="3"/>
      <c r="B21" s="3"/>
      <c r="C21" s="3"/>
      <c r="D21" s="3"/>
      <c r="E21" s="3"/>
      <c r="F21" s="3"/>
      <c r="G21" s="3"/>
      <c r="H21" s="3"/>
      <c r="I21" s="3"/>
      <c r="J21" s="3"/>
      <c r="K21" s="3"/>
      <c r="L21" s="3"/>
      <c r="M21" s="3"/>
      <c r="N21" s="3"/>
      <c r="O21" s="3"/>
      <c r="P21" s="3"/>
      <c r="Q21" s="3"/>
      <c r="R21" s="3"/>
      <c r="S21" s="3"/>
    </row>
    <row r="22" spans="1:19" ht="12.75">
      <c r="A22" s="3"/>
      <c r="B22" s="3"/>
      <c r="C22" s="3"/>
      <c r="D22" s="3"/>
      <c r="E22" s="3"/>
      <c r="F22" s="3"/>
      <c r="G22" s="3"/>
      <c r="H22" s="3"/>
      <c r="I22" s="3"/>
      <c r="J22" s="3"/>
      <c r="K22" s="3"/>
      <c r="L22" s="3"/>
      <c r="M22" s="3"/>
      <c r="N22" s="3"/>
      <c r="O22" s="3"/>
      <c r="P22" s="3"/>
      <c r="Q22" s="3"/>
      <c r="R22" s="3"/>
      <c r="S22" s="3"/>
    </row>
    <row r="23" spans="1:19" ht="13.5" thickBot="1">
      <c r="A23" s="3"/>
      <c r="B23" s="3"/>
      <c r="C23" s="3"/>
      <c r="D23" s="3"/>
      <c r="E23" s="3"/>
      <c r="F23" s="3"/>
      <c r="G23" s="3"/>
      <c r="H23" s="3"/>
      <c r="I23" s="3"/>
      <c r="J23" s="3"/>
      <c r="K23" s="3"/>
      <c r="L23" s="3"/>
      <c r="M23" s="3"/>
      <c r="N23" s="3"/>
      <c r="O23" s="3"/>
      <c r="P23" s="3"/>
      <c r="Q23" s="3"/>
      <c r="R23" s="3"/>
      <c r="S23" s="3"/>
    </row>
    <row r="24" spans="1:19" ht="13.5" thickTop="1">
      <c r="A24" s="42" t="s">
        <v>16</v>
      </c>
      <c r="B24" s="43"/>
      <c r="C24" s="43"/>
      <c r="D24" s="43"/>
      <c r="E24" s="43"/>
      <c r="F24" s="43"/>
      <c r="G24" s="43"/>
      <c r="H24" s="43"/>
      <c r="I24" s="43"/>
      <c r="J24" s="43"/>
      <c r="K24" s="43"/>
      <c r="L24" s="43"/>
      <c r="M24" s="43"/>
      <c r="N24" s="43"/>
      <c r="O24" s="43"/>
      <c r="P24" s="43"/>
      <c r="Q24" s="43"/>
      <c r="R24" s="43"/>
      <c r="S24" s="44"/>
    </row>
    <row r="25" spans="1:19" ht="12.75">
      <c r="A25" s="45"/>
      <c r="B25" s="46"/>
      <c r="C25" s="46"/>
      <c r="D25" s="46"/>
      <c r="E25" s="46"/>
      <c r="F25" s="46"/>
      <c r="G25" s="46"/>
      <c r="H25" s="46"/>
      <c r="I25" s="46"/>
      <c r="J25" s="46"/>
      <c r="K25" s="46"/>
      <c r="L25" s="46"/>
      <c r="M25" s="46"/>
      <c r="N25" s="46"/>
      <c r="O25" s="46"/>
      <c r="P25" s="46"/>
      <c r="Q25" s="46"/>
      <c r="R25" s="46"/>
      <c r="S25" s="47"/>
    </row>
    <row r="26" spans="1:19" ht="12.75">
      <c r="A26" s="45" t="s">
        <v>3</v>
      </c>
      <c r="B26" s="46"/>
      <c r="C26" s="46"/>
      <c r="D26" s="46" t="s">
        <v>32</v>
      </c>
      <c r="E26" s="46" t="s">
        <v>24</v>
      </c>
      <c r="F26" s="46" t="s">
        <v>23</v>
      </c>
      <c r="G26" s="46" t="s">
        <v>22</v>
      </c>
      <c r="H26" s="46" t="s">
        <v>29</v>
      </c>
      <c r="I26" s="46" t="s">
        <v>30</v>
      </c>
      <c r="J26" s="46" t="s">
        <v>25</v>
      </c>
      <c r="K26" s="46" t="s">
        <v>26</v>
      </c>
      <c r="L26" s="46" t="s">
        <v>27</v>
      </c>
      <c r="M26" s="46" t="s">
        <v>28</v>
      </c>
      <c r="N26" s="46" t="s">
        <v>31</v>
      </c>
      <c r="O26" s="46" t="s">
        <v>20</v>
      </c>
      <c r="P26" s="46" t="s">
        <v>21</v>
      </c>
      <c r="Q26" s="46" t="s">
        <v>17</v>
      </c>
      <c r="R26" s="46" t="s">
        <v>18</v>
      </c>
      <c r="S26" s="47" t="s">
        <v>19</v>
      </c>
    </row>
    <row r="27" spans="1:19" ht="12.75">
      <c r="A27" s="45">
        <v>125</v>
      </c>
      <c r="B27" s="46"/>
      <c r="C27" s="46"/>
      <c r="D27" s="46"/>
      <c r="E27" s="46"/>
      <c r="F27" s="46"/>
      <c r="G27" s="46"/>
      <c r="H27" s="46"/>
      <c r="I27" s="46"/>
      <c r="J27" s="46"/>
      <c r="K27" s="46"/>
      <c r="L27" s="46"/>
      <c r="M27" s="46"/>
      <c r="N27" s="46"/>
      <c r="O27" s="46"/>
      <c r="P27" s="46"/>
      <c r="Q27" s="46"/>
      <c r="R27" s="46"/>
      <c r="S27" s="47"/>
    </row>
    <row r="28" spans="1:19" ht="12.75">
      <c r="A28" s="45">
        <v>250</v>
      </c>
      <c r="B28" s="46"/>
      <c r="C28" s="46"/>
      <c r="D28" s="46"/>
      <c r="E28" s="46"/>
      <c r="F28" s="46"/>
      <c r="G28" s="46"/>
      <c r="H28" s="46"/>
      <c r="I28" s="46"/>
      <c r="J28" s="46"/>
      <c r="K28" s="46"/>
      <c r="L28" s="46"/>
      <c r="M28" s="46"/>
      <c r="N28" s="46"/>
      <c r="O28" s="46"/>
      <c r="P28" s="46"/>
      <c r="Q28" s="46"/>
      <c r="R28" s="46"/>
      <c r="S28" s="47"/>
    </row>
    <row r="29" spans="1:19" ht="12.75">
      <c r="A29" s="45">
        <v>500</v>
      </c>
      <c r="B29" s="46"/>
      <c r="C29" s="46"/>
      <c r="D29" s="46">
        <f>IF(AND('ISO 1999'!$D$6&lt;=40,'ISO 1999'!$D$6&gt;=1,('ISO 1999'!$D$5-'ISO 1999'!$D$6)&gt;=18,'ISO 1999'!$F$4="o.k.",'ISO 1999'!$F$5="o.k.",'ISO 1999'!$F$6="o.k.",'ISO 1999'!$F$7="o.k.",'ISO 1999'!$F$8="o.k."),SUM(E29:G29),0)</f>
        <v>0</v>
      </c>
      <c r="E29" s="46">
        <f>IF(AND('ISO 1999'!$D$8&gt;0.5,OR('ISO 1999'!$D$8=0.55,'ISO 1999'!$D$8=0.6,'ISO 1999'!$D$8=0.65,'ISO 1999'!$D$8=0.7,'ISO 1999'!$D$8=0.75,'ISO 1999'!$D$8=0.8,'ISO 1999'!$D$8=0.85,'ISO 1999'!$D$8=0.9,'ISO 1999'!$D$8=0.95,)),N29-$D$38*I29,0)</f>
        <v>0</v>
      </c>
      <c r="F29" s="46">
        <f>IF('ISO 1999'!$D$8=0.5,N29,0)</f>
        <v>0</v>
      </c>
      <c r="G29" s="46">
        <f>IF(AND('ISO 1999'!$D$8&lt;0.5,OR('ISO 1999'!$D$8=0.05,'ISO 1999'!$D$8=0.1,'ISO 1999'!$D$8=0.15,'ISO 1999'!$D$8=0.2,'ISO 1999'!$D$8=0.25,'ISO 1999'!$D$8=0.3,'ISO 1999'!$D$8=0.35,'ISO 1999'!$D$8=0.4,'ISO 1999'!$D$8=0.45,)),N29+$D$38*H29,0)</f>
        <v>0</v>
      </c>
      <c r="H29" s="48">
        <f>IF(AND('ISO 1999'!$D$7&gt;75,'ISO 1999'!$D$7&lt;=100,'ISO 1999'!$D$7&gt;S29),(J29+K29*LOG('ISO 1999'!$D$6,10))*(('ISO 1999'!$D$7-S29)^2),0)</f>
        <v>0</v>
      </c>
      <c r="I29" s="48">
        <f>IF(AND('ISO 1999'!$D$7&gt;75,'ISO 1999'!$D$7&lt;=100,'ISO 1999'!$D$7&gt;S29),(L29+M29*LOG('ISO 1999'!$D$6,10))*(('ISO 1999'!$D$7-S29)^2),0)</f>
        <v>0</v>
      </c>
      <c r="J29" s="46">
        <v>0.044</v>
      </c>
      <c r="K29" s="46">
        <v>0.016</v>
      </c>
      <c r="L29" s="46">
        <v>0.033</v>
      </c>
      <c r="M29" s="46">
        <v>0.002</v>
      </c>
      <c r="N29" s="46">
        <f>SUM(O29:P29)</f>
        <v>0</v>
      </c>
      <c r="O29" s="46">
        <f>IF(AND('ISO 1999'!$D$6&lt;10,'ISO 1999'!$D$6&gt;=1,'ISO 1999'!$D$7&gt;S29),(LOG('ISO 1999'!$D$6+1,10)/LOG(11,10)*(Q29+R29*LOG(10,10))*(('ISO 1999'!$D$7-S29)^2)),0)</f>
        <v>0</v>
      </c>
      <c r="P29" s="46">
        <f>IF(AND('ISO 1999'!$D$6&gt;=10,'ISO 1999'!$D$6&lt;=40,'ISO 1999'!$D$7&gt;S29,'ISO 1999'!$D$7&lt;=100),((Q29+R29*LOG('ISO 1999'!$D$6,10))*(('ISO 1999'!$D$7-S29)^2)),0)</f>
        <v>0</v>
      </c>
      <c r="Q29" s="46">
        <v>-0.033</v>
      </c>
      <c r="R29" s="46">
        <v>0.11</v>
      </c>
      <c r="S29" s="47">
        <v>93</v>
      </c>
    </row>
    <row r="30" spans="1:19" ht="12.75">
      <c r="A30" s="45">
        <v>1000</v>
      </c>
      <c r="B30" s="46"/>
      <c r="C30" s="46"/>
      <c r="D30" s="46">
        <f>IF(AND('ISO 1999'!$D$6&lt;=40,'ISO 1999'!$D$6&gt;=1,('ISO 1999'!$D$5-'ISO 1999'!$D$6)&gt;=18,'ISO 1999'!$F$4="o.k.",'ISO 1999'!$F$5="o.k.",'ISO 1999'!$F$6="o.k.",'ISO 1999'!$F$7="o.k.",'ISO 1999'!$F$8="o.k."),SUM(E30:G30),0)</f>
        <v>0.17050041836470933</v>
      </c>
      <c r="E30" s="46">
        <f>IF(AND('ISO 1999'!$D$8&gt;0.5,OR('ISO 1999'!$D$8=0.55,'ISO 1999'!$D$8=0.6,'ISO 1999'!$D$8=0.65,'ISO 1999'!$D$8=0.7,'ISO 1999'!$D$8=0.75,'ISO 1999'!$D$8=0.8,'ISO 1999'!$D$8=0.85,'ISO 1999'!$D$8=0.9,'ISO 1999'!$D$8=0.95,)),N30-$D$38*I30,0)</f>
        <v>0</v>
      </c>
      <c r="F30" s="46">
        <f>IF('ISO 1999'!$D$8=0.5,N30,0)</f>
        <v>0</v>
      </c>
      <c r="G30" s="46">
        <f>IF(AND('ISO 1999'!$D$8&lt;0.5,OR('ISO 1999'!$D$8=0.05,'ISO 1999'!$D$8=0.1,'ISO 1999'!$D$8=0.15,'ISO 1999'!$D$8=0.2,'ISO 1999'!$D$8=0.25,'ISO 1999'!$D$8=0.3,'ISO 1999'!$D$8=0.35,'ISO 1999'!$D$8=0.4,'ISO 1999'!$D$8=0.45,)),N30+$D$38*H30,0)</f>
        <v>0.17050041836470933</v>
      </c>
      <c r="H30" s="48">
        <f>IF(AND('ISO 1999'!$D$7&gt;75,'ISO 1999'!$D$7&lt;=100,'ISO 1999'!$D$7&gt;S30),(J30+K30*LOG('ISO 1999'!$D$6,10))*(('ISO 1999'!$D$7-S30)^2),0)</f>
        <v>0.047632959861247395</v>
      </c>
      <c r="I30" s="48">
        <f>IF(AND('ISO 1999'!$D$7&gt;75,'ISO 1999'!$D$7&lt;=100,'ISO 1999'!$D$7&gt;S30),(L30+M30*LOG('ISO 1999'!$D$6,10))*(('ISO 1999'!$D$7-S30)^2),0)</f>
        <v>0.02</v>
      </c>
      <c r="J30" s="46">
        <v>0.022</v>
      </c>
      <c r="K30" s="46">
        <v>0.016</v>
      </c>
      <c r="L30" s="46">
        <v>0.02</v>
      </c>
      <c r="M30" s="46">
        <v>0</v>
      </c>
      <c r="N30" s="46">
        <f aca="true" t="shared" si="0" ref="N30:N35">SUM(O30:P30)</f>
        <v>0.09214419939295737</v>
      </c>
      <c r="O30" s="46">
        <f>IF(AND('ISO 1999'!$D$6&lt;10,'ISO 1999'!$D$6&gt;=1,'ISO 1999'!$D$7&gt;S30),(LOG('ISO 1999'!$D$6+1,10)/LOG(11,10)*(Q30+R30*LOG(10,10))*(('ISO 1999'!$D$7-S30)^2)),0)</f>
        <v>0</v>
      </c>
      <c r="P30" s="46">
        <f>IF(AND('ISO 1999'!$D$6&gt;=10,'ISO 1999'!$D$6&lt;=40,'ISO 1999'!$D$7&gt;S30,'ISO 1999'!$D$7&lt;=100),((Q30+R30*LOG('ISO 1999'!$D$6,10))*(('ISO 1999'!$D$7-S30)^2)),0)</f>
        <v>0.09214419939295737</v>
      </c>
      <c r="Q30" s="46">
        <v>-0.02</v>
      </c>
      <c r="R30" s="46">
        <v>0.07</v>
      </c>
      <c r="S30" s="47">
        <v>89</v>
      </c>
    </row>
    <row r="31" spans="1:20" ht="12.75">
      <c r="A31" s="45">
        <v>1500</v>
      </c>
      <c r="B31" s="46"/>
      <c r="C31" s="46"/>
      <c r="D31" s="46"/>
      <c r="E31" s="46"/>
      <c r="F31" s="46"/>
      <c r="G31" s="46"/>
      <c r="H31" s="48"/>
      <c r="I31" s="48"/>
      <c r="J31" s="46"/>
      <c r="K31" s="46"/>
      <c r="L31" s="46"/>
      <c r="M31" s="46"/>
      <c r="N31" s="46"/>
      <c r="O31" s="46"/>
      <c r="P31" s="46"/>
      <c r="Q31" s="46"/>
      <c r="R31" s="46"/>
      <c r="S31" s="47"/>
      <c r="T31" s="41"/>
    </row>
    <row r="32" spans="1:19" ht="12.75">
      <c r="A32" s="45">
        <v>2000</v>
      </c>
      <c r="B32" s="46"/>
      <c r="C32" s="46"/>
      <c r="D32" s="46">
        <f>IF(AND('ISO 1999'!$D$6&lt;=40,'ISO 1999'!$D$6&gt;=1,('ISO 1999'!$D$5-'ISO 1999'!$D$6)&gt;=18,'ISO 1999'!$F$4="o.k.",'ISO 1999'!$F$5="o.k.",'ISO 1999'!$F$6="o.k.",'ISO 1999'!$F$7="o.k.",'ISO 1999'!$F$8="o.k."),SUM(E32:G32),0)</f>
        <v>10.646018205617652</v>
      </c>
      <c r="E32" s="46">
        <f>IF(AND('ISO 1999'!$D$8&gt;0.5,OR('ISO 1999'!$D$8=0.55,'ISO 1999'!$D$8=0.6,'ISO 1999'!$D$8=0.65,'ISO 1999'!$D$8=0.7,'ISO 1999'!$D$8=0.75,'ISO 1999'!$D$8=0.8,'ISO 1999'!$D$8=0.85,'ISO 1999'!$D$8=0.9,'ISO 1999'!$D$8=0.95,)),N32-$D$38*I32,0)</f>
        <v>0</v>
      </c>
      <c r="F32" s="46">
        <f>IF('ISO 1999'!$D$8=0.5,N32,0)</f>
        <v>0</v>
      </c>
      <c r="G32" s="46">
        <f>IF(AND('ISO 1999'!$D$8&lt;0.5,OR('ISO 1999'!$D$8=0.05,'ISO 1999'!$D$8=0.1,'ISO 1999'!$D$8=0.15,'ISO 1999'!$D$8=0.2,'ISO 1999'!$D$8=0.25,'ISO 1999'!$D$8=0.3,'ISO 1999'!$D$8=0.35,'ISO 1999'!$D$8=0.4,'ISO 1999'!$D$8=0.45,)),N32+$D$38*H32,0)</f>
        <v>10.646018205617652</v>
      </c>
      <c r="H32" s="48">
        <f>IF(AND('ISO 1999'!$D$7&gt;75,'ISO 1999'!$D$7&lt;=100,'ISO 1999'!$D$7&gt;S32),(J32+K32*LOG('ISO 1999'!$D$6,10))*(('ISO 1999'!$D$7-S32)^2),0)</f>
        <v>2.7795880017344077</v>
      </c>
      <c r="I32" s="48">
        <f>IF(AND('ISO 1999'!$D$7&gt;75,'ISO 1999'!$D$7&lt;=100,'ISO 1999'!$D$7&gt;S32),(L32+M32*LOG('ISO 1999'!$D$6,10))*(('ISO 1999'!$D$7-S32)^2),0)</f>
        <v>1.6</v>
      </c>
      <c r="J32" s="46">
        <v>0.031</v>
      </c>
      <c r="K32" s="46">
        <v>-0.002</v>
      </c>
      <c r="L32" s="46">
        <v>0.016</v>
      </c>
      <c r="M32" s="46">
        <v>0</v>
      </c>
      <c r="N32" s="46">
        <f t="shared" si="0"/>
        <v>6.073595942764552</v>
      </c>
      <c r="O32" s="46">
        <f>IF(AND('ISO 1999'!$D$6&lt;10,'ISO 1999'!$D$6&gt;=1,'ISO 1999'!$D$7&gt;S32),(LOG('ISO 1999'!$D$6+1,10)/LOG(11,10)*(Q32+R32*LOG(10,10))*(('ISO 1999'!$D$7-S32)^2)),0)</f>
        <v>0</v>
      </c>
      <c r="P32" s="46">
        <f>IF(AND('ISO 1999'!$D$6&gt;=10,'ISO 1999'!$D$6&lt;=40,'ISO 1999'!$D$7&gt;S32,'ISO 1999'!$D$7&lt;=100),((Q32+R32*LOG('ISO 1999'!$D$6,10))*(('ISO 1999'!$D$7-S32)^2)),0)</f>
        <v>6.073595942764552</v>
      </c>
      <c r="Q32" s="46">
        <v>-0.045</v>
      </c>
      <c r="R32" s="46">
        <v>0.066</v>
      </c>
      <c r="S32" s="47">
        <v>80</v>
      </c>
    </row>
    <row r="33" spans="1:19" ht="12.75">
      <c r="A33" s="45">
        <v>3000</v>
      </c>
      <c r="B33" s="46"/>
      <c r="C33" s="46"/>
      <c r="D33" s="46">
        <f>IF(AND('ISO 1999'!$D$6&lt;=40,'ISO 1999'!$D$6&gt;=1,('ISO 1999'!$D$5-'ISO 1999'!$D$6)&gt;=18,'ISO 1999'!$F$4="o.k.",'ISO 1999'!$F$5="o.k.",'ISO 1999'!$F$6="o.k.",'ISO 1999'!$F$7="o.k.",'ISO 1999'!$F$8="o.k."),SUM(E33:G33),0)</f>
        <v>21.117807131999832</v>
      </c>
      <c r="E33" s="46">
        <f>IF(AND('ISO 1999'!$D$8&gt;0.5,OR('ISO 1999'!$D$8=0.55,'ISO 1999'!$D$8=0.6,'ISO 1999'!$D$8=0.65,'ISO 1999'!$D$8=0.7,'ISO 1999'!$D$8=0.75,'ISO 1999'!$D$8=0.8,'ISO 1999'!$D$8=0.85,'ISO 1999'!$D$8=0.9,'ISO 1999'!$D$8=0.95,)),N33-$D$38*I33,0)</f>
        <v>0</v>
      </c>
      <c r="F33" s="46">
        <f>IF('ISO 1999'!$D$8=0.5,N33,0)</f>
        <v>0</v>
      </c>
      <c r="G33" s="46">
        <f>IF(AND('ISO 1999'!$D$8&lt;0.5,OR('ISO 1999'!$D$8=0.05,'ISO 1999'!$D$8=0.1,'ISO 1999'!$D$8=0.15,'ISO 1999'!$D$8=0.2,'ISO 1999'!$D$8=0.25,'ISO 1999'!$D$8=0.3,'ISO 1999'!$D$8=0.35,'ISO 1999'!$D$8=0.4,'ISO 1999'!$D$8=0.45,)),N33+$D$38*H33,0)</f>
        <v>21.117807131999832</v>
      </c>
      <c r="H33" s="48">
        <f>IF(AND('ISO 1999'!$D$7&gt;75,'ISO 1999'!$D$7&lt;=100,'ISO 1999'!$D$7&gt;S33),(J33+K33*LOG('ISO 1999'!$D$6,10))*(('ISO 1999'!$D$7-S33)^2),0)</f>
        <v>5.51497021655081</v>
      </c>
      <c r="I33" s="48">
        <f>IF(AND('ISO 1999'!$D$7&gt;75,'ISO 1999'!$D$7&lt;=100,'ISO 1999'!$D$7&gt;S33),(L33+M33*LOG('ISO 1999'!$D$6,10))*(('ISO 1999'!$D$7-S33)^2),0)</f>
        <v>2.193518614655744</v>
      </c>
      <c r="J33" s="46">
        <v>0.007</v>
      </c>
      <c r="K33" s="46">
        <v>0.016</v>
      </c>
      <c r="L33" s="46">
        <v>0.029</v>
      </c>
      <c r="M33" s="46">
        <v>-0.01</v>
      </c>
      <c r="N33" s="46">
        <f t="shared" si="0"/>
        <v>12.045681125773747</v>
      </c>
      <c r="O33" s="46">
        <f>IF(AND('ISO 1999'!$D$6&lt;10,'ISO 1999'!$D$6&gt;=1,'ISO 1999'!$D$7&gt;S33),(LOG('ISO 1999'!$D$6+1,10)/LOG(11,10)*(Q33+R33*LOG(10,10))*(('ISO 1999'!$D$7-S33)^2)),0)</f>
        <v>0</v>
      </c>
      <c r="P33" s="46">
        <f>IF(AND('ISO 1999'!$D$6&gt;=10,'ISO 1999'!$D$6&lt;=40,'ISO 1999'!$D$7&gt;S33,'ISO 1999'!$D$7&lt;=100),((Q33+R33*LOG('ISO 1999'!$D$6,10))*(('ISO 1999'!$D$7-S33)^2)),0)</f>
        <v>12.045681125773747</v>
      </c>
      <c r="Q33" s="46">
        <v>0.012</v>
      </c>
      <c r="R33" s="46">
        <v>0.037</v>
      </c>
      <c r="S33" s="47">
        <v>77</v>
      </c>
    </row>
    <row r="34" spans="1:19" ht="12.75">
      <c r="A34" s="45">
        <v>4000</v>
      </c>
      <c r="B34" s="46"/>
      <c r="C34" s="46"/>
      <c r="D34" s="46">
        <f>IF(AND('ISO 1999'!$D$6&lt;=40,'ISO 1999'!$D$6&gt;=1,('ISO 1999'!$D$5-'ISO 1999'!$D$6)&gt;=18,'ISO 1999'!$F$4="o.k.",'ISO 1999'!$F$5="o.k.",'ISO 1999'!$F$6="o.k.",'ISO 1999'!$F$7="o.k.",'ISO 1999'!$F$8="o.k."),SUM(E34:G34),0)</f>
        <v>21.823874539832147</v>
      </c>
      <c r="E34" s="46">
        <f>IF(AND('ISO 1999'!$D$8&gt;0.5,OR('ISO 1999'!$D$8=0.55,'ISO 1999'!$D$8=0.6,'ISO 1999'!$D$8=0.65,'ISO 1999'!$D$8=0.7,'ISO 1999'!$D$8=0.75,'ISO 1999'!$D$8=0.8,'ISO 1999'!$D$8=0.85,'ISO 1999'!$D$8=0.9,'ISO 1999'!$D$8=0.95,)),N34-$D$38*I34,0)</f>
        <v>0</v>
      </c>
      <c r="F34" s="46">
        <f>IF('ISO 1999'!$D$8=0.5,N34,0)</f>
        <v>0</v>
      </c>
      <c r="G34" s="46">
        <f>IF(AND('ISO 1999'!$D$8&lt;0.5,OR('ISO 1999'!$D$8=0.05,'ISO 1999'!$D$8=0.1,'ISO 1999'!$D$8=0.15,'ISO 1999'!$D$8=0.2,'ISO 1999'!$D$8=0.25,'ISO 1999'!$D$8=0.3,'ISO 1999'!$D$8=0.35,'ISO 1999'!$D$8=0.4,'ISO 1999'!$D$8=0.45,)),N34+$D$38*H34,0)</f>
        <v>21.823874539832147</v>
      </c>
      <c r="H34" s="48">
        <f>IF(AND('ISO 1999'!$D$7&gt;75,'ISO 1999'!$D$7&lt;=100,'ISO 1999'!$D$7&gt;S34),(J34+K34*LOG('ISO 1999'!$D$6,10))*(('ISO 1999'!$D$7-S34)^2),0)</f>
        <v>4.369171482439123</v>
      </c>
      <c r="I34" s="48">
        <f>IF(AND('ISO 1999'!$D$7&gt;75,'ISO 1999'!$D$7&lt;=100,'ISO 1999'!$D$7&gt;S34),(L34+M34*LOG('ISO 1999'!$D$6,10))*(('ISO 1999'!$D$7-S34)^2),0)</f>
        <v>2.879073003902417</v>
      </c>
      <c r="J34" s="46">
        <v>0.005</v>
      </c>
      <c r="K34" s="46">
        <v>0.009</v>
      </c>
      <c r="L34" s="46">
        <v>0.016</v>
      </c>
      <c r="M34" s="46">
        <v>-0.002</v>
      </c>
      <c r="N34" s="46">
        <f t="shared" si="0"/>
        <v>14.636587451219789</v>
      </c>
      <c r="O34" s="46">
        <f>IF(AND('ISO 1999'!$D$6&lt;10,'ISO 1999'!$D$6&gt;=1,'ISO 1999'!$D$7&gt;S34),(LOG('ISO 1999'!$D$6+1,10)/LOG(11,10)*(Q34+R34*LOG(10,10))*(('ISO 1999'!$D$7-S34)^2)),0)</f>
        <v>0</v>
      </c>
      <c r="P34" s="46">
        <f>IF(AND('ISO 1999'!$D$6&gt;=10,'ISO 1999'!$D$6&lt;=40,'ISO 1999'!$D$7&gt;S34,'ISO 1999'!$D$7&lt;=100),((Q34+R34*LOG('ISO 1999'!$D$6,10))*(('ISO 1999'!$D$7-S34)^2)),0)</f>
        <v>14.636587451219789</v>
      </c>
      <c r="Q34" s="46">
        <v>0.025</v>
      </c>
      <c r="R34" s="46">
        <v>0.025</v>
      </c>
      <c r="S34" s="47">
        <v>75</v>
      </c>
    </row>
    <row r="35" spans="1:19" ht="12.75">
      <c r="A35" s="45">
        <v>6000</v>
      </c>
      <c r="B35" s="46"/>
      <c r="C35" s="46"/>
      <c r="D35" s="46">
        <f>IF(AND('ISO 1999'!$D$6&lt;=40,'ISO 1999'!$D$6&gt;=1,('ISO 1999'!$D$5-'ISO 1999'!$D$6)&gt;=18,'ISO 1999'!$F$4="o.k.",'ISO 1999'!$F$5="o.k.",'ISO 1999'!$F$6="o.k.",'ISO 1999'!$F$7="o.k.",'ISO 1999'!$F$8="o.k."),SUM(E35:G35),0)</f>
        <v>16.88606582793926</v>
      </c>
      <c r="E35" s="46">
        <f>IF(AND('ISO 1999'!$D$8&gt;0.5,OR('ISO 1999'!$D$8=0.55,'ISO 1999'!$D$8=0.6,'ISO 1999'!$D$8=0.65,'ISO 1999'!$D$8=0.7,'ISO 1999'!$D$8=0.75,'ISO 1999'!$D$8=0.8,'ISO 1999'!$D$8=0.85,'ISO 1999'!$D$8=0.9,'ISO 1999'!$D$8=0.95,)),N35-$D$38*I35,0)</f>
        <v>0</v>
      </c>
      <c r="F35" s="46">
        <f>IF('ISO 1999'!$D$8=0.5,N35,0)</f>
        <v>0</v>
      </c>
      <c r="G35" s="46">
        <f>IF(AND('ISO 1999'!$D$8&lt;0.5,OR('ISO 1999'!$D$8=0.05,'ISO 1999'!$D$8=0.1,'ISO 1999'!$D$8=0.15,'ISO 1999'!$D$8=0.2,'ISO 1999'!$D$8=0.25,'ISO 1999'!$D$8=0.3,'ISO 1999'!$D$8=0.35,'ISO 1999'!$D$8=0.4,'ISO 1999'!$D$8=0.45,)),N35+$D$38*H35,0)</f>
        <v>16.88606582793926</v>
      </c>
      <c r="H35" s="48">
        <f>IF(AND('ISO 1999'!$D$7&gt;75,'ISO 1999'!$D$7&lt;=100,'ISO 1999'!$D$7&gt;S35),(J35+K35*LOG('ISO 1999'!$D$6,10))*(('ISO 1999'!$D$7-S35)^2),0)</f>
        <v>4.362985108275406</v>
      </c>
      <c r="I35" s="48">
        <f>IF(AND('ISO 1999'!$D$7&gt;75,'ISO 1999'!$D$7&lt;=100,'ISO 1999'!$D$7&gt;S35),(L35+M35*LOG('ISO 1999'!$D$6,10))*(('ISO 1999'!$D$7-S35)^2),0)</f>
        <v>2.8367630302590205</v>
      </c>
      <c r="J35" s="46">
        <v>0.013</v>
      </c>
      <c r="K35" s="46">
        <v>0.008</v>
      </c>
      <c r="L35" s="46">
        <v>0.028</v>
      </c>
      <c r="M35" s="46">
        <v>-0.007</v>
      </c>
      <c r="N35" s="46">
        <f t="shared" si="0"/>
        <v>9.708955324826215</v>
      </c>
      <c r="O35" s="46">
        <f>IF(AND('ISO 1999'!$D$6&lt;10,'ISO 1999'!$D$6&gt;=1,'ISO 1999'!$D$7&gt;S35),(LOG('ISO 1999'!$D$6+1,10)/LOG(11,10)*(Q35+R35*LOG(10,10))*(('ISO 1999'!$D$7-S35)^2)),0)</f>
        <v>0</v>
      </c>
      <c r="P35" s="46">
        <f>IF(AND('ISO 1999'!$D$6&gt;=10,'ISO 1999'!$D$6&lt;=40,'ISO 1999'!$D$7&gt;S35,'ISO 1999'!$D$7&lt;=100),((Q35+R35*LOG('ISO 1999'!$D$6,10))*(('ISO 1999'!$D$7-S35)^2)),0)</f>
        <v>9.708955324826215</v>
      </c>
      <c r="Q35" s="46">
        <v>0.019</v>
      </c>
      <c r="R35" s="46">
        <v>0.024</v>
      </c>
      <c r="S35" s="47">
        <v>77</v>
      </c>
    </row>
    <row r="36" spans="1:19" ht="12.75">
      <c r="A36" s="45">
        <v>8000</v>
      </c>
      <c r="B36" s="46"/>
      <c r="C36" s="46"/>
      <c r="D36" s="46"/>
      <c r="E36" s="46"/>
      <c r="F36" s="46"/>
      <c r="G36" s="46"/>
      <c r="H36" s="46"/>
      <c r="I36" s="46"/>
      <c r="J36" s="46"/>
      <c r="K36" s="46"/>
      <c r="L36" s="46"/>
      <c r="M36" s="46"/>
      <c r="N36" s="46"/>
      <c r="O36" s="46"/>
      <c r="P36" s="46"/>
      <c r="Q36" s="46"/>
      <c r="R36" s="46"/>
      <c r="S36" s="47"/>
    </row>
    <row r="37" spans="1:19" ht="12.75">
      <c r="A37" s="45"/>
      <c r="B37" s="46"/>
      <c r="C37" s="46"/>
      <c r="D37" s="46"/>
      <c r="E37" s="46"/>
      <c r="F37" s="46"/>
      <c r="G37" s="46"/>
      <c r="H37" s="46"/>
      <c r="I37" s="46"/>
      <c r="J37" s="46"/>
      <c r="K37" s="46"/>
      <c r="L37" s="46"/>
      <c r="M37" s="46"/>
      <c r="N37" s="46"/>
      <c r="O37" s="46"/>
      <c r="P37" s="46"/>
      <c r="Q37" s="46"/>
      <c r="R37" s="46"/>
      <c r="S37" s="47"/>
    </row>
    <row r="38" spans="1:19" ht="12.75">
      <c r="A38" s="45" t="s">
        <v>11</v>
      </c>
      <c r="B38" s="46" t="s">
        <v>10</v>
      </c>
      <c r="C38" s="46" t="s">
        <v>12</v>
      </c>
      <c r="D38" s="46">
        <f>SUM(D39:D57)</f>
        <v>1.645</v>
      </c>
      <c r="E38" s="46"/>
      <c r="F38" s="46"/>
      <c r="G38" s="46"/>
      <c r="H38" s="46"/>
      <c r="I38" s="46"/>
      <c r="J38" s="46"/>
      <c r="K38" s="46"/>
      <c r="L38" s="46"/>
      <c r="M38" s="46"/>
      <c r="N38" s="46"/>
      <c r="O38" s="46"/>
      <c r="P38" s="46"/>
      <c r="Q38" s="46"/>
      <c r="R38" s="46"/>
      <c r="S38" s="47"/>
    </row>
    <row r="39" spans="1:19" ht="12.75">
      <c r="A39" s="45">
        <v>0.05</v>
      </c>
      <c r="B39" s="46">
        <v>1.645</v>
      </c>
      <c r="C39" s="46"/>
      <c r="D39" s="46">
        <f>IF('ISO 1999'!$D$8=A39,B39,0)</f>
        <v>1.645</v>
      </c>
      <c r="E39" s="46"/>
      <c r="F39" s="46"/>
      <c r="G39" s="46"/>
      <c r="H39" s="46"/>
      <c r="I39" s="46"/>
      <c r="J39" s="46"/>
      <c r="K39" s="46"/>
      <c r="L39" s="46"/>
      <c r="M39" s="46"/>
      <c r="N39" s="46"/>
      <c r="O39" s="46"/>
      <c r="P39" s="46"/>
      <c r="Q39" s="46"/>
      <c r="R39" s="46"/>
      <c r="S39" s="47"/>
    </row>
    <row r="40" spans="1:19" ht="12.75">
      <c r="A40" s="45">
        <v>0.1</v>
      </c>
      <c r="B40" s="46">
        <v>1.282</v>
      </c>
      <c r="C40" s="46"/>
      <c r="D40" s="46">
        <f>IF('ISO 1999'!$D$8=A40,B40,0)</f>
        <v>0</v>
      </c>
      <c r="E40" s="46"/>
      <c r="F40" s="46"/>
      <c r="G40" s="46"/>
      <c r="H40" s="46"/>
      <c r="I40" s="46"/>
      <c r="J40" s="46"/>
      <c r="K40" s="46"/>
      <c r="L40" s="46"/>
      <c r="M40" s="46"/>
      <c r="N40" s="46"/>
      <c r="O40" s="46"/>
      <c r="P40" s="46"/>
      <c r="Q40" s="46"/>
      <c r="R40" s="46"/>
      <c r="S40" s="47"/>
    </row>
    <row r="41" spans="1:19" ht="12.75">
      <c r="A41" s="45">
        <v>0.15</v>
      </c>
      <c r="B41" s="46">
        <v>1.036</v>
      </c>
      <c r="C41" s="46"/>
      <c r="D41" s="46">
        <f>IF('ISO 1999'!$D$8=A41,B41,0)</f>
        <v>0</v>
      </c>
      <c r="E41" s="46"/>
      <c r="F41" s="46"/>
      <c r="G41" s="46"/>
      <c r="H41" s="46"/>
      <c r="I41" s="46"/>
      <c r="J41" s="46"/>
      <c r="K41" s="46"/>
      <c r="L41" s="46"/>
      <c r="M41" s="46"/>
      <c r="N41" s="46"/>
      <c r="O41" s="46"/>
      <c r="P41" s="46"/>
      <c r="Q41" s="46"/>
      <c r="R41" s="46"/>
      <c r="S41" s="47"/>
    </row>
    <row r="42" spans="1:19" ht="12.75">
      <c r="A42" s="45">
        <v>0.2</v>
      </c>
      <c r="B42" s="46">
        <v>0.842</v>
      </c>
      <c r="C42" s="46"/>
      <c r="D42" s="46">
        <f>IF('ISO 1999'!$D$8=A42,B42,0)</f>
        <v>0</v>
      </c>
      <c r="E42" s="46"/>
      <c r="F42" s="46"/>
      <c r="G42" s="46"/>
      <c r="H42" s="46"/>
      <c r="I42" s="46"/>
      <c r="J42" s="46"/>
      <c r="K42" s="46"/>
      <c r="L42" s="46"/>
      <c r="M42" s="46"/>
      <c r="N42" s="46"/>
      <c r="O42" s="46"/>
      <c r="P42" s="46"/>
      <c r="Q42" s="46"/>
      <c r="R42" s="46"/>
      <c r="S42" s="47"/>
    </row>
    <row r="43" spans="1:19" ht="12.75">
      <c r="A43" s="45">
        <v>0.25</v>
      </c>
      <c r="B43" s="46">
        <v>0.675</v>
      </c>
      <c r="C43" s="46"/>
      <c r="D43" s="46">
        <f>IF('ISO 1999'!$D$8=A43,B43,0)</f>
        <v>0</v>
      </c>
      <c r="E43" s="46"/>
      <c r="F43" s="46"/>
      <c r="G43" s="46"/>
      <c r="H43" s="46"/>
      <c r="I43" s="46"/>
      <c r="J43" s="46"/>
      <c r="K43" s="46"/>
      <c r="L43" s="46"/>
      <c r="M43" s="46"/>
      <c r="N43" s="46"/>
      <c r="O43" s="46"/>
      <c r="P43" s="46"/>
      <c r="Q43" s="46"/>
      <c r="R43" s="46"/>
      <c r="S43" s="47"/>
    </row>
    <row r="44" spans="1:19" ht="12.75">
      <c r="A44" s="45">
        <v>0.3</v>
      </c>
      <c r="B44" s="46">
        <v>0.524</v>
      </c>
      <c r="C44" s="46"/>
      <c r="D44" s="46">
        <f>IF('ISO 1999'!$D$8=A44,B44,0)</f>
        <v>0</v>
      </c>
      <c r="E44" s="46"/>
      <c r="F44" s="46"/>
      <c r="G44" s="46"/>
      <c r="H44" s="46"/>
      <c r="I44" s="46"/>
      <c r="J44" s="46"/>
      <c r="K44" s="46"/>
      <c r="L44" s="46"/>
      <c r="M44" s="46"/>
      <c r="N44" s="46"/>
      <c r="O44" s="46"/>
      <c r="P44" s="46"/>
      <c r="Q44" s="46"/>
      <c r="R44" s="46"/>
      <c r="S44" s="47"/>
    </row>
    <row r="45" spans="1:19" ht="12.75">
      <c r="A45" s="45">
        <v>0.35</v>
      </c>
      <c r="B45" s="46">
        <v>0.385</v>
      </c>
      <c r="C45" s="46"/>
      <c r="D45" s="46">
        <f>IF('ISO 1999'!$D$8=A45,B45,0)</f>
        <v>0</v>
      </c>
      <c r="E45" s="46"/>
      <c r="F45" s="46"/>
      <c r="G45" s="46"/>
      <c r="H45" s="46"/>
      <c r="I45" s="46"/>
      <c r="J45" s="46"/>
      <c r="K45" s="46"/>
      <c r="L45" s="46"/>
      <c r="M45" s="46"/>
      <c r="N45" s="46"/>
      <c r="O45" s="46"/>
      <c r="P45" s="46"/>
      <c r="Q45" s="46"/>
      <c r="R45" s="46"/>
      <c r="S45" s="47"/>
    </row>
    <row r="46" spans="1:19" ht="12.75">
      <c r="A46" s="45">
        <v>0.4</v>
      </c>
      <c r="B46" s="46">
        <v>0.253</v>
      </c>
      <c r="C46" s="46"/>
      <c r="D46" s="46">
        <f>IF('ISO 1999'!$D$8=A46,B46,0)</f>
        <v>0</v>
      </c>
      <c r="E46" s="46"/>
      <c r="F46" s="46"/>
      <c r="G46" s="46"/>
      <c r="H46" s="46"/>
      <c r="I46" s="46"/>
      <c r="J46" s="46"/>
      <c r="K46" s="46"/>
      <c r="L46" s="46"/>
      <c r="M46" s="46"/>
      <c r="N46" s="46"/>
      <c r="O46" s="46"/>
      <c r="P46" s="46"/>
      <c r="Q46" s="46"/>
      <c r="R46" s="46"/>
      <c r="S46" s="47"/>
    </row>
    <row r="47" spans="1:19" ht="12.75">
      <c r="A47" s="45">
        <v>0.45</v>
      </c>
      <c r="B47" s="46">
        <v>0.126</v>
      </c>
      <c r="C47" s="46"/>
      <c r="D47" s="46">
        <f>IF('ISO 1999'!$D$8=A47,B47,0)</f>
        <v>0</v>
      </c>
      <c r="E47" s="46"/>
      <c r="F47" s="46"/>
      <c r="G47" s="46"/>
      <c r="H47" s="46"/>
      <c r="I47" s="46"/>
      <c r="J47" s="46"/>
      <c r="K47" s="46"/>
      <c r="L47" s="46"/>
      <c r="M47" s="46"/>
      <c r="N47" s="46"/>
      <c r="O47" s="46"/>
      <c r="P47" s="46"/>
      <c r="Q47" s="46"/>
      <c r="R47" s="46"/>
      <c r="S47" s="47"/>
    </row>
    <row r="48" spans="1:19" ht="12.75">
      <c r="A48" s="45">
        <v>0.5</v>
      </c>
      <c r="B48" s="46">
        <v>0</v>
      </c>
      <c r="C48" s="46"/>
      <c r="D48" s="46">
        <f>IF('ISO 1999'!$D$8=A48,B48,0)</f>
        <v>0</v>
      </c>
      <c r="E48" s="46"/>
      <c r="F48" s="46"/>
      <c r="G48" s="46"/>
      <c r="H48" s="46"/>
      <c r="I48" s="46"/>
      <c r="J48" s="46"/>
      <c r="K48" s="46"/>
      <c r="L48" s="46"/>
      <c r="M48" s="46"/>
      <c r="N48" s="46"/>
      <c r="O48" s="46"/>
      <c r="P48" s="46"/>
      <c r="Q48" s="46"/>
      <c r="R48" s="46"/>
      <c r="S48" s="47"/>
    </row>
    <row r="49" spans="1:19" ht="12.75">
      <c r="A49" s="45">
        <v>0.55</v>
      </c>
      <c r="B49" s="46">
        <v>0.126</v>
      </c>
      <c r="C49" s="46"/>
      <c r="D49" s="46">
        <f>IF('ISO 1999'!$D$8=A49,B49,0)</f>
        <v>0</v>
      </c>
      <c r="E49" s="46"/>
      <c r="F49" s="46"/>
      <c r="G49" s="46"/>
      <c r="H49" s="46"/>
      <c r="I49" s="46"/>
      <c r="J49" s="46"/>
      <c r="K49" s="46"/>
      <c r="L49" s="46"/>
      <c r="M49" s="46"/>
      <c r="N49" s="46"/>
      <c r="O49" s="46"/>
      <c r="P49" s="46"/>
      <c r="Q49" s="46"/>
      <c r="R49" s="46"/>
      <c r="S49" s="47"/>
    </row>
    <row r="50" spans="1:19" ht="12.75">
      <c r="A50" s="45">
        <v>0.6</v>
      </c>
      <c r="B50" s="46">
        <v>0.253</v>
      </c>
      <c r="C50" s="46"/>
      <c r="D50" s="46">
        <f>IF('ISO 1999'!$D$8=A50,B50,0)</f>
        <v>0</v>
      </c>
      <c r="E50" s="46"/>
      <c r="F50" s="46"/>
      <c r="G50" s="46"/>
      <c r="H50" s="46"/>
      <c r="I50" s="46"/>
      <c r="J50" s="46"/>
      <c r="K50" s="46"/>
      <c r="L50" s="46"/>
      <c r="M50" s="46"/>
      <c r="N50" s="46"/>
      <c r="O50" s="46"/>
      <c r="P50" s="46"/>
      <c r="Q50" s="46"/>
      <c r="R50" s="46"/>
      <c r="S50" s="47"/>
    </row>
    <row r="51" spans="1:19" ht="12.75">
      <c r="A51" s="45">
        <v>0.65</v>
      </c>
      <c r="B51" s="46">
        <v>0.385</v>
      </c>
      <c r="C51" s="46"/>
      <c r="D51" s="46">
        <f>IF('ISO 1999'!$D$8=A51,B51,0)</f>
        <v>0</v>
      </c>
      <c r="E51" s="46"/>
      <c r="F51" s="46"/>
      <c r="G51" s="46"/>
      <c r="H51" s="46"/>
      <c r="I51" s="46"/>
      <c r="J51" s="46"/>
      <c r="K51" s="46"/>
      <c r="L51" s="46"/>
      <c r="M51" s="46"/>
      <c r="N51" s="46"/>
      <c r="O51" s="46"/>
      <c r="P51" s="46"/>
      <c r="Q51" s="46"/>
      <c r="R51" s="46"/>
      <c r="S51" s="47"/>
    </row>
    <row r="52" spans="1:19" ht="12.75">
      <c r="A52" s="45">
        <v>0.7</v>
      </c>
      <c r="B52" s="46">
        <v>0.524</v>
      </c>
      <c r="C52" s="46"/>
      <c r="D52" s="46">
        <f>IF('ISO 1999'!$D$8=A52,B52,0)</f>
        <v>0</v>
      </c>
      <c r="E52" s="46"/>
      <c r="F52" s="46"/>
      <c r="G52" s="46"/>
      <c r="H52" s="46"/>
      <c r="I52" s="46"/>
      <c r="J52" s="46"/>
      <c r="K52" s="46"/>
      <c r="L52" s="46"/>
      <c r="M52" s="46"/>
      <c r="N52" s="46"/>
      <c r="O52" s="46"/>
      <c r="P52" s="46"/>
      <c r="Q52" s="46"/>
      <c r="R52" s="46"/>
      <c r="S52" s="47"/>
    </row>
    <row r="53" spans="1:19" ht="12.75">
      <c r="A53" s="45">
        <v>0.75</v>
      </c>
      <c r="B53" s="46">
        <v>0.675</v>
      </c>
      <c r="C53" s="46"/>
      <c r="D53" s="46">
        <f>IF('ISO 1999'!$D$8=A53,B53,0)</f>
        <v>0</v>
      </c>
      <c r="E53" s="46"/>
      <c r="F53" s="46"/>
      <c r="G53" s="46"/>
      <c r="H53" s="46"/>
      <c r="I53" s="46"/>
      <c r="J53" s="46"/>
      <c r="K53" s="46"/>
      <c r="L53" s="46"/>
      <c r="M53" s="46"/>
      <c r="N53" s="46"/>
      <c r="O53" s="46"/>
      <c r="P53" s="46"/>
      <c r="Q53" s="46"/>
      <c r="R53" s="46"/>
      <c r="S53" s="47"/>
    </row>
    <row r="54" spans="1:19" ht="12.75">
      <c r="A54" s="45">
        <v>0.8</v>
      </c>
      <c r="B54" s="46">
        <v>0.842</v>
      </c>
      <c r="C54" s="46"/>
      <c r="D54" s="46">
        <f>IF('ISO 1999'!$D$8=A54,B54,0)</f>
        <v>0</v>
      </c>
      <c r="E54" s="46"/>
      <c r="F54" s="46"/>
      <c r="G54" s="46"/>
      <c r="H54" s="46"/>
      <c r="I54" s="46"/>
      <c r="J54" s="46"/>
      <c r="K54" s="46"/>
      <c r="L54" s="46"/>
      <c r="M54" s="46"/>
      <c r="N54" s="46"/>
      <c r="O54" s="46"/>
      <c r="P54" s="46"/>
      <c r="Q54" s="46"/>
      <c r="R54" s="46"/>
      <c r="S54" s="47"/>
    </row>
    <row r="55" spans="1:19" ht="12.75">
      <c r="A55" s="45">
        <v>0.85</v>
      </c>
      <c r="B55" s="46">
        <v>1.036</v>
      </c>
      <c r="C55" s="46"/>
      <c r="D55" s="46">
        <f>IF('ISO 1999'!$D$8=A55,B55,0)</f>
        <v>0</v>
      </c>
      <c r="E55" s="46"/>
      <c r="F55" s="46"/>
      <c r="G55" s="46"/>
      <c r="H55" s="46"/>
      <c r="I55" s="46"/>
      <c r="J55" s="46"/>
      <c r="K55" s="46"/>
      <c r="L55" s="46"/>
      <c r="M55" s="46"/>
      <c r="N55" s="46"/>
      <c r="O55" s="46"/>
      <c r="P55" s="46"/>
      <c r="Q55" s="46"/>
      <c r="R55" s="46"/>
      <c r="S55" s="47"/>
    </row>
    <row r="56" spans="1:19" ht="12.75">
      <c r="A56" s="45">
        <v>0.9</v>
      </c>
      <c r="B56" s="46">
        <v>1.282</v>
      </c>
      <c r="C56" s="46"/>
      <c r="D56" s="46">
        <f>IF('ISO 1999'!$D$8=A56,B56,0)</f>
        <v>0</v>
      </c>
      <c r="E56" s="46"/>
      <c r="F56" s="46"/>
      <c r="G56" s="46"/>
      <c r="H56" s="46"/>
      <c r="I56" s="46"/>
      <c r="J56" s="46"/>
      <c r="K56" s="46"/>
      <c r="L56" s="46"/>
      <c r="M56" s="46"/>
      <c r="N56" s="46"/>
      <c r="O56" s="46"/>
      <c r="P56" s="46"/>
      <c r="Q56" s="46"/>
      <c r="R56" s="46"/>
      <c r="S56" s="47"/>
    </row>
    <row r="57" spans="1:19" ht="13.5" thickBot="1">
      <c r="A57" s="49">
        <v>0.95</v>
      </c>
      <c r="B57" s="50">
        <v>1.645</v>
      </c>
      <c r="C57" s="50"/>
      <c r="D57" s="50">
        <f>IF('ISO 1999'!$D$8=A57,B57,0)</f>
        <v>0</v>
      </c>
      <c r="E57" s="50"/>
      <c r="F57" s="50"/>
      <c r="G57" s="50"/>
      <c r="H57" s="50"/>
      <c r="I57" s="50"/>
      <c r="J57" s="50"/>
      <c r="K57" s="50"/>
      <c r="L57" s="50"/>
      <c r="M57" s="50"/>
      <c r="N57" s="50"/>
      <c r="O57" s="50"/>
      <c r="P57" s="50"/>
      <c r="Q57" s="50"/>
      <c r="R57" s="50"/>
      <c r="S57" s="51"/>
    </row>
    <row r="58" ht="13.5" thickTop="1"/>
  </sheetData>
  <sheetProtection algorithmName="SHA-512" hashValue="3sCMpd4va0RWEiUCaXQ64cdj9qyiRvqkzHEj8eYK1YRmVop2w5Ubqu69iqcfqO+stZw7Hi4I72iB9EzTdSSbbg==" saltValue="puQjjiNxZCSawDGpN9PUNg==" spinCount="100000" sheet="1" selectLockedCells="1" selectUnlockedCells="1"/>
  <printOptions/>
  <pageMargins left="0.787401575" right="0.787401575" top="0.984251969" bottom="0.984251969" header="0.4921259845" footer="0.4921259845"/>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U D A A B Q S w M E F A A C A A g A T 2 M T V R M E g U u l A A A A 9 Q A A A B I A H A B D b 2 5 m a W c v U G F j a 2 F n Z S 5 4 b W w g o h g A K K A U A A A A A A A A A A A A A A A A A A A A A A A A A A A A h Y 8 x D o I w G I W v Q r r T 1 m o M k p 8 y q J s k J i b G t S k V G q E Y W i x 3 c / B I X k G M o m 6 O 7 3 v f 8 N 7 9 e o O 0 r 6 v g o l q r G 5 O g C a Y o U E Y 2 u T Z F g j p 3 D C O U c t g K e R K F C g b Z 2 L i 3 e Y J K 5 8 4 x I d 5 7 7 K e 4 a Q v C K J 2 Q Q 7 b Z y V L V A n 1 k / V 8 O t b F O G K k Q h / 1 r D G d 4 M c f R j G E K Z G S Q a f P t 2 T D 3 2 f 5 A W H a V 6 1 r F c x W u 1 k D G C O R 9 g T 8 A U E s D B B Q A A g A I A E 9 j E 1 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P Y x N V K I p H u A 4 A A A A R A A A A E w A c A E Z v c m 1 1 b G F z L 1 N l Y 3 R p b 2 4 x L m 0 g o h g A K K A U A A A A A A A A A A A A A A A A A A A A A A A A A A A A K 0 5 N L s n M z 1 M I h t C G 1 g B Q S w E C L Q A U A A I A C A B P Y x N V E w S B S 6 U A A A D 1 A A A A E g A A A A A A A A A A A A A A A A A A A A A A Q 2 9 u Z m l n L 1 B h Y 2 t h Z 2 U u e G 1 s U E s B A i 0 A F A A C A A g A T 2 M T V Q / K 6 a u k A A A A 6 Q A A A B M A A A A A A A A A A A A A A A A A 8 Q A A A F t D b 2 5 0 Z W 5 0 X 1 R 5 c G V z X S 5 4 b W x Q S w E C L Q A U A A I A C A B P Y x N V 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j k 6 Q j d b u J k m + h k C K Q S O L S A A A A A A C A A A A A A A D Z g A A w A A A A B A A A A D T m B G M h A T g T 9 8 5 / p k 3 6 M N N A A A A A A S A A A C g A A A A E A A A A A j k 9 n 7 7 X k 9 N c d 3 q W s Q 0 A I 5 Q A A A A p m C L E o H 0 X B j J t f u h 0 I z W M t o N t v T s B / v e 0 M Z q w v h m Z L t l U 7 T g o Y T 0 m N 7 S P r 6 A B B n q 1 i A I T S L y K 2 r r f O 3 m r 2 A p T B X L H c A G u d H 1 a X 2 S D m m V w u U U A A A A j I Q w R J A / Y e E Q 0 s E q G s B 7 W R Y w a 7 c = < / D a t a M a s h u p > 
</file>

<file path=customXml/itemProps1.xml><?xml version="1.0" encoding="utf-8"?>
<ds:datastoreItem xmlns:ds="http://schemas.openxmlformats.org/officeDocument/2006/customXml" ds:itemID="{406AD915-379B-49CA-9A2E-8F1331AFD68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HVBG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liedtke.martin</dc:creator>
  <cp:keywords/>
  <dc:description/>
  <cp:lastModifiedBy>Liedtke Martin</cp:lastModifiedBy>
  <cp:lastPrinted>2022-08-16T15:15:25Z</cp:lastPrinted>
  <dcterms:created xsi:type="dcterms:W3CDTF">2006-02-01T15:45:19Z</dcterms:created>
  <dcterms:modified xsi:type="dcterms:W3CDTF">2022-08-19T12:54:13Z</dcterms:modified>
  <cp:category/>
  <cp:version/>
  <cp:contentType/>
  <cp:contentStatus/>
</cp:coreProperties>
</file>